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5" windowWidth="15600" windowHeight="972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S3" i="4"/>
  <c r="I3"/>
  <c r="AC39"/>
  <c r="AC40"/>
  <c r="AC41"/>
  <c r="AC42"/>
  <c r="AC44"/>
  <c r="AC38"/>
  <c r="AC32"/>
  <c r="AC35"/>
  <c r="AC28"/>
  <c r="AC6"/>
  <c r="AC7"/>
  <c r="AC8"/>
  <c r="AC10"/>
  <c r="AC13"/>
  <c r="AC17"/>
  <c r="AC19"/>
  <c r="AC21"/>
  <c r="AC22"/>
  <c r="AC25"/>
  <c r="AA45"/>
  <c r="AA36"/>
  <c r="AA26"/>
  <c r="AA47" s="1"/>
  <c r="AB6"/>
  <c r="AB7"/>
  <c r="AB8"/>
  <c r="AB9"/>
  <c r="AB10"/>
  <c r="AB11"/>
  <c r="AB12"/>
  <c r="AB13"/>
  <c r="AB14"/>
  <c r="AB15"/>
  <c r="AC15" s="1"/>
  <c r="AB16"/>
  <c r="AB17"/>
  <c r="AB18"/>
  <c r="AB19"/>
  <c r="AB20"/>
  <c r="AB21"/>
  <c r="AB22"/>
  <c r="AB23"/>
  <c r="AB24"/>
  <c r="AC24" s="1"/>
  <c r="AB25"/>
  <c r="AB28"/>
  <c r="AB29"/>
  <c r="AB30"/>
  <c r="AC30" s="1"/>
  <c r="AB31"/>
  <c r="AC31" s="1"/>
  <c r="AB32"/>
  <c r="AB33"/>
  <c r="AB34"/>
  <c r="AB35"/>
  <c r="AB38"/>
  <c r="AB39"/>
  <c r="AB40"/>
  <c r="AB41"/>
  <c r="AB42"/>
  <c r="AB43"/>
  <c r="AC43" s="1"/>
  <c r="AB44"/>
  <c r="AB46"/>
  <c r="AB5"/>
  <c r="AC5" s="1"/>
  <c r="Z45"/>
  <c r="Z36"/>
  <c r="Z26"/>
  <c r="L17"/>
  <c r="AB45" l="1"/>
  <c r="AC45" s="1"/>
  <c r="AB36"/>
  <c r="AB26"/>
  <c r="Z47"/>
  <c r="AB47" s="1"/>
  <c r="W45"/>
  <c r="W36"/>
  <c r="W26"/>
  <c r="X38"/>
  <c r="X39"/>
  <c r="X40"/>
  <c r="X41"/>
  <c r="X42"/>
  <c r="X43"/>
  <c r="X44"/>
  <c r="X46"/>
  <c r="X28"/>
  <c r="X29"/>
  <c r="X30"/>
  <c r="X31"/>
  <c r="X32"/>
  <c r="X33"/>
  <c r="X34"/>
  <c r="X35"/>
  <c r="X2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5"/>
  <c r="V26"/>
  <c r="P3"/>
  <c r="L3"/>
  <c r="V45"/>
  <c r="X45" l="1"/>
  <c r="W47"/>
  <c r="X26"/>
  <c r="V36"/>
  <c r="X36" s="1"/>
  <c r="H26"/>
  <c r="T46"/>
  <c r="P46"/>
  <c r="L46"/>
  <c r="I46"/>
  <c r="S45"/>
  <c r="R45"/>
  <c r="O45"/>
  <c r="N45"/>
  <c r="K45"/>
  <c r="J45"/>
  <c r="H45"/>
  <c r="G45"/>
  <c r="F45"/>
  <c r="E45"/>
  <c r="D45"/>
  <c r="C45"/>
  <c r="T44"/>
  <c r="P44"/>
  <c r="L44"/>
  <c r="I44"/>
  <c r="T43"/>
  <c r="P43"/>
  <c r="L43"/>
  <c r="I43"/>
  <c r="T42"/>
  <c r="P42"/>
  <c r="L42"/>
  <c r="I42"/>
  <c r="T41"/>
  <c r="P41"/>
  <c r="L41"/>
  <c r="I41"/>
  <c r="T40"/>
  <c r="P40"/>
  <c r="L40"/>
  <c r="I40"/>
  <c r="T39"/>
  <c r="P39"/>
  <c r="L39"/>
  <c r="I39"/>
  <c r="T38"/>
  <c r="P38"/>
  <c r="L38"/>
  <c r="I38"/>
  <c r="S36"/>
  <c r="R36"/>
  <c r="O36"/>
  <c r="N36"/>
  <c r="K36"/>
  <c r="J36"/>
  <c r="H36"/>
  <c r="G36"/>
  <c r="F36"/>
  <c r="E36"/>
  <c r="D36"/>
  <c r="C36"/>
  <c r="T35"/>
  <c r="P35"/>
  <c r="L35"/>
  <c r="I35"/>
  <c r="T34"/>
  <c r="P34"/>
  <c r="L34"/>
  <c r="I34"/>
  <c r="T33"/>
  <c r="P33"/>
  <c r="L33"/>
  <c r="I33"/>
  <c r="T32"/>
  <c r="P32"/>
  <c r="L32"/>
  <c r="I32"/>
  <c r="T31"/>
  <c r="P31"/>
  <c r="L31"/>
  <c r="I31"/>
  <c r="T30"/>
  <c r="P30"/>
  <c r="L30"/>
  <c r="I30"/>
  <c r="T29"/>
  <c r="P29"/>
  <c r="L29"/>
  <c r="I29"/>
  <c r="T28"/>
  <c r="P28"/>
  <c r="L28"/>
  <c r="I28"/>
  <c r="S26"/>
  <c r="R26"/>
  <c r="O26"/>
  <c r="N26"/>
  <c r="K26"/>
  <c r="J26"/>
  <c r="G26"/>
  <c r="F26"/>
  <c r="E26"/>
  <c r="D26"/>
  <c r="C26"/>
  <c r="T25"/>
  <c r="P25"/>
  <c r="L25"/>
  <c r="I25"/>
  <c r="T24"/>
  <c r="P24"/>
  <c r="L24"/>
  <c r="I24"/>
  <c r="T23"/>
  <c r="P23"/>
  <c r="L23"/>
  <c r="I23"/>
  <c r="T22"/>
  <c r="P22"/>
  <c r="L22"/>
  <c r="I22"/>
  <c r="T21"/>
  <c r="P21"/>
  <c r="L21"/>
  <c r="I21"/>
  <c r="T20"/>
  <c r="P20"/>
  <c r="L20"/>
  <c r="I20"/>
  <c r="T19"/>
  <c r="P19"/>
  <c r="L19"/>
  <c r="I19"/>
  <c r="T18"/>
  <c r="P18"/>
  <c r="L18"/>
  <c r="I18"/>
  <c r="T17"/>
  <c r="P17"/>
  <c r="I17"/>
  <c r="P16"/>
  <c r="L16"/>
  <c r="I16"/>
  <c r="T15"/>
  <c r="P15"/>
  <c r="L15"/>
  <c r="I15"/>
  <c r="T14"/>
  <c r="P14"/>
  <c r="L14"/>
  <c r="I14"/>
  <c r="T13"/>
  <c r="P13"/>
  <c r="L13"/>
  <c r="I13"/>
  <c r="T12"/>
  <c r="P12"/>
  <c r="L12"/>
  <c r="I12"/>
  <c r="T11"/>
  <c r="P11"/>
  <c r="L11"/>
  <c r="I11"/>
  <c r="T10"/>
  <c r="P10"/>
  <c r="L10"/>
  <c r="I10"/>
  <c r="T9"/>
  <c r="P9"/>
  <c r="L9"/>
  <c r="I9"/>
  <c r="T8"/>
  <c r="P8"/>
  <c r="L8"/>
  <c r="I8"/>
  <c r="T7"/>
  <c r="P7"/>
  <c r="L7"/>
  <c r="I7"/>
  <c r="T6"/>
  <c r="P6"/>
  <c r="L6"/>
  <c r="I6"/>
  <c r="T5"/>
  <c r="P5"/>
  <c r="L5"/>
  <c r="I5"/>
  <c r="O3"/>
  <c r="K3"/>
  <c r="E47" l="1"/>
  <c r="M34"/>
  <c r="Q34" s="1"/>
  <c r="U34" s="1"/>
  <c r="Y34" s="1"/>
  <c r="AC34" s="1"/>
  <c r="M35"/>
  <c r="Q35" s="1"/>
  <c r="U35" s="1"/>
  <c r="Y35" s="1"/>
  <c r="H47"/>
  <c r="M10"/>
  <c r="Q10" s="1"/>
  <c r="U10" s="1"/>
  <c r="Y10" s="1"/>
  <c r="O47"/>
  <c r="M15"/>
  <c r="Q15" s="1"/>
  <c r="U15" s="1"/>
  <c r="Y15" s="1"/>
  <c r="M17"/>
  <c r="Q17" s="1"/>
  <c r="U17" s="1"/>
  <c r="Y17" s="1"/>
  <c r="M18"/>
  <c r="Q18" s="1"/>
  <c r="U18" s="1"/>
  <c r="Y18" s="1"/>
  <c r="AC18" s="1"/>
  <c r="M22"/>
  <c r="M24"/>
  <c r="M25"/>
  <c r="G47"/>
  <c r="K47"/>
  <c r="M30"/>
  <c r="I36"/>
  <c r="M42"/>
  <c r="M5"/>
  <c r="Q5" s="1"/>
  <c r="U5" s="1"/>
  <c r="Y5" s="1"/>
  <c r="M6"/>
  <c r="M7"/>
  <c r="Q7" s="1"/>
  <c r="U7" s="1"/>
  <c r="Y7" s="1"/>
  <c r="M8"/>
  <c r="M28"/>
  <c r="Q28" s="1"/>
  <c r="U28" s="1"/>
  <c r="Y28" s="1"/>
  <c r="M38"/>
  <c r="M39"/>
  <c r="Q39" s="1"/>
  <c r="U39" s="1"/>
  <c r="Y39" s="1"/>
  <c r="M40"/>
  <c r="M13"/>
  <c r="Q13" s="1"/>
  <c r="U13" s="1"/>
  <c r="Y13" s="1"/>
  <c r="M14"/>
  <c r="M19"/>
  <c r="M33"/>
  <c r="Q33" s="1"/>
  <c r="U33" s="1"/>
  <c r="Y33" s="1"/>
  <c r="AC33" s="1"/>
  <c r="I45"/>
  <c r="Q6"/>
  <c r="U6" s="1"/>
  <c r="Y6" s="1"/>
  <c r="M20"/>
  <c r="Q20" s="1"/>
  <c r="U20" s="1"/>
  <c r="Y20" s="1"/>
  <c r="AC20" s="1"/>
  <c r="M21"/>
  <c r="F47"/>
  <c r="J47"/>
  <c r="P26"/>
  <c r="P36"/>
  <c r="M41"/>
  <c r="Q41" s="1"/>
  <c r="U41" s="1"/>
  <c r="Y41" s="1"/>
  <c r="M43"/>
  <c r="Q43" s="1"/>
  <c r="U43" s="1"/>
  <c r="Y43" s="1"/>
  <c r="M44"/>
  <c r="Q44" s="1"/>
  <c r="U44" s="1"/>
  <c r="Y44" s="1"/>
  <c r="L45"/>
  <c r="T45"/>
  <c r="M9"/>
  <c r="M11"/>
  <c r="Q11" s="1"/>
  <c r="U11" s="1"/>
  <c r="Y11" s="1"/>
  <c r="AC11" s="1"/>
  <c r="M12"/>
  <c r="M23"/>
  <c r="Q23" s="1"/>
  <c r="U23" s="1"/>
  <c r="Y23" s="1"/>
  <c r="AC23" s="1"/>
  <c r="D47"/>
  <c r="N47"/>
  <c r="M29"/>
  <c r="Q29" s="1"/>
  <c r="U29" s="1"/>
  <c r="Y29" s="1"/>
  <c r="AC29" s="1"/>
  <c r="M31"/>
  <c r="Q31" s="1"/>
  <c r="U31" s="1"/>
  <c r="Y31" s="1"/>
  <c r="M32"/>
  <c r="Q32" s="1"/>
  <c r="U32" s="1"/>
  <c r="Y32" s="1"/>
  <c r="L36"/>
  <c r="T36"/>
  <c r="P45"/>
  <c r="M46"/>
  <c r="Q46" s="1"/>
  <c r="U46" s="1"/>
  <c r="Y46" s="1"/>
  <c r="AC46" s="1"/>
  <c r="I26"/>
  <c r="M16"/>
  <c r="L26"/>
  <c r="S47"/>
  <c r="T26"/>
  <c r="R47"/>
  <c r="C47"/>
  <c r="Q25" l="1"/>
  <c r="U25" s="1"/>
  <c r="Y25" s="1"/>
  <c r="Q24"/>
  <c r="U24" s="1"/>
  <c r="Y24" s="1"/>
  <c r="M36"/>
  <c r="Q30"/>
  <c r="U30" s="1"/>
  <c r="Y30" s="1"/>
  <c r="Q8"/>
  <c r="U8" s="1"/>
  <c r="Y8" s="1"/>
  <c r="Q42"/>
  <c r="U42" s="1"/>
  <c r="Y42" s="1"/>
  <c r="Q40"/>
  <c r="U40" s="1"/>
  <c r="Y40" s="1"/>
  <c r="Q19"/>
  <c r="U19" s="1"/>
  <c r="Y19" s="1"/>
  <c r="Q16"/>
  <c r="U16" s="1"/>
  <c r="Y16" s="1"/>
  <c r="AC16" s="1"/>
  <c r="Q14"/>
  <c r="U14" s="1"/>
  <c r="Y14" s="1"/>
  <c r="AC14" s="1"/>
  <c r="Q9"/>
  <c r="U9" s="1"/>
  <c r="Y9" s="1"/>
  <c r="AC9" s="1"/>
  <c r="Q22"/>
  <c r="U22" s="1"/>
  <c r="Y22" s="1"/>
  <c r="Q38"/>
  <c r="U38" s="1"/>
  <c r="Y38" s="1"/>
  <c r="Q12"/>
  <c r="U12" s="1"/>
  <c r="Y12" s="1"/>
  <c r="AC12" s="1"/>
  <c r="P47"/>
  <c r="M26"/>
  <c r="Q26" s="1"/>
  <c r="U26" s="1"/>
  <c r="Y26" s="1"/>
  <c r="AC26" s="1"/>
  <c r="L47"/>
  <c r="M45"/>
  <c r="Q45" s="1"/>
  <c r="U45" s="1"/>
  <c r="Y45" s="1"/>
  <c r="I47"/>
  <c r="Q21"/>
  <c r="U21" s="1"/>
  <c r="Y21" s="1"/>
  <c r="T47"/>
  <c r="Q36" l="1"/>
  <c r="U36" s="1"/>
  <c r="Y36" s="1"/>
  <c r="AC36" s="1"/>
  <c r="M47"/>
  <c r="Q47" s="1"/>
  <c r="U47" s="1"/>
  <c r="V47" l="1"/>
  <c r="X47" s="1"/>
  <c r="Y47" s="1"/>
  <c r="AC47" s="1"/>
</calcChain>
</file>

<file path=xl/comments1.xml><?xml version="1.0" encoding="utf-8"?>
<comments xmlns="http://schemas.openxmlformats.org/spreadsheetml/2006/main">
  <authors>
    <author>NeGPA</author>
    <author>Gagan Garg</author>
  </authors>
  <commentList>
    <comment ref="V5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850.40+179.00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Refund of Rs.100.00 lakh</t>
        </r>
      </text>
    </comment>
    <comment ref="V6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49.64+1.20</t>
        </r>
      </text>
    </comment>
    <comment ref="V7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280.988+595.95</t>
        </r>
      </text>
    </comment>
    <comment ref="R9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937.22+258.57514</t>
        </r>
      </text>
    </comment>
    <comment ref="V12" authorId="1">
      <text>
        <r>
          <rPr>
            <b/>
            <sz val="9"/>
            <color indexed="81"/>
            <rFont val="Tahoma"/>
            <family val="2"/>
          </rPr>
          <t>Gagan Garg:</t>
        </r>
        <r>
          <rPr>
            <sz val="9"/>
            <color indexed="81"/>
            <rFont val="Tahoma"/>
            <family val="2"/>
          </rPr>
          <t xml:space="preserve">
65.77+746.555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129.74+235</t>
        </r>
      </text>
    </comment>
    <comment ref="V18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446.54+100.05</t>
        </r>
      </text>
    </comment>
    <comment ref="R20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374.70+497.45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1500.00+237.77</t>
        </r>
      </text>
    </comment>
    <comment ref="R21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704+461
</t>
        </r>
      </text>
    </comment>
    <comment ref="V22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900+794.25
</t>
        </r>
      </text>
    </comment>
    <comment ref="R25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529.92+531.44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RBPD-Rs.143.96 lakh
ASPF-Rs.374.00 lakh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271.542+143.25</t>
        </r>
      </text>
    </comment>
    <comment ref="R32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211.833+119.11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704.80+339.82</t>
        </r>
      </text>
    </comment>
    <comment ref="R35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100+120.90
</t>
        </r>
      </text>
    </comment>
    <comment ref="S38" authorId="1">
      <text>
        <r>
          <rPr>
            <b/>
            <sz val="9"/>
            <color indexed="81"/>
            <rFont val="Tahoma"/>
            <family val="2"/>
          </rPr>
          <t>Gagan Garg:</t>
        </r>
        <r>
          <rPr>
            <sz val="9"/>
            <color indexed="81"/>
            <rFont val="Tahoma"/>
            <family val="2"/>
          </rPr>
          <t xml:space="preserve">
Lapsed due to change of FY</t>
        </r>
      </text>
    </comment>
    <comment ref="W38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Utilized:Rs.7.85 lakh
Lapsed:Rs.6.30 lakh</t>
        </r>
      </text>
    </comment>
    <comment ref="W39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UC-Rs.3.29713lakh
Lapse-Rs.6.70287lakh</t>
        </r>
      </text>
    </comment>
  </commentList>
</comments>
</file>

<file path=xl/sharedStrings.xml><?xml version="1.0" encoding="utf-8"?>
<sst xmlns="http://schemas.openxmlformats.org/spreadsheetml/2006/main" count="77" uniqueCount="77">
  <si>
    <t>Andhra Pradesh</t>
  </si>
  <si>
    <t xml:space="preserve">Bihar </t>
  </si>
  <si>
    <t xml:space="preserve">Chhattisgarh </t>
  </si>
  <si>
    <t>Goa</t>
  </si>
  <si>
    <t xml:space="preserve">Gujarat </t>
  </si>
  <si>
    <t xml:space="preserve">Haryana </t>
  </si>
  <si>
    <t>Himachal Pradesh</t>
  </si>
  <si>
    <t xml:space="preserve">Jammu &amp; Kashmir </t>
  </si>
  <si>
    <t>Jharkhand</t>
  </si>
  <si>
    <t>Karnataka</t>
  </si>
  <si>
    <t>Madhya Pradesh</t>
  </si>
  <si>
    <t>Maharashtra</t>
  </si>
  <si>
    <t xml:space="preserve">Odisha  </t>
  </si>
  <si>
    <t xml:space="preserve">Punjab </t>
  </si>
  <si>
    <t>Rajasthan</t>
  </si>
  <si>
    <t xml:space="preserve">Tamilnadu </t>
  </si>
  <si>
    <t>Telengana</t>
  </si>
  <si>
    <t>Uttar Pradesh</t>
  </si>
  <si>
    <t>Uttarakhand</t>
  </si>
  <si>
    <t xml:space="preserve">West Bengal </t>
  </si>
  <si>
    <t>Sub Total-1</t>
  </si>
  <si>
    <t>North Eastern States</t>
  </si>
  <si>
    <t>Arunachal Pradesh</t>
  </si>
  <si>
    <t xml:space="preserve">Assam </t>
  </si>
  <si>
    <t>Manipur</t>
  </si>
  <si>
    <t xml:space="preserve">Meghalaya </t>
  </si>
  <si>
    <t xml:space="preserve">Mizoram </t>
  </si>
  <si>
    <t>Nagaland</t>
  </si>
  <si>
    <t xml:space="preserve">Sikkim </t>
  </si>
  <si>
    <t>Tripura</t>
  </si>
  <si>
    <t>Sub Total-2</t>
  </si>
  <si>
    <t>UTs with Legislature &amp; without Legislature</t>
  </si>
  <si>
    <t>A &amp; N Islands</t>
  </si>
  <si>
    <t>Chandigarh</t>
  </si>
  <si>
    <t>Daman &amp; Diu</t>
  </si>
  <si>
    <t>Delhi</t>
  </si>
  <si>
    <t>Lakshadweep</t>
  </si>
  <si>
    <t>Puducherry</t>
  </si>
  <si>
    <t>Sub Total-3</t>
  </si>
  <si>
    <t>Grand Total</t>
  </si>
  <si>
    <t>IDSRR</t>
  </si>
  <si>
    <t>CTB</t>
  </si>
  <si>
    <t>PVCF</t>
  </si>
  <si>
    <t>LI</t>
  </si>
  <si>
    <t>Feed and Fodder Development scheme</t>
  </si>
  <si>
    <t>Rs In lakhs</t>
  </si>
  <si>
    <t>NABARD</t>
  </si>
  <si>
    <t>ASPF+RBPD+Poultry Estate</t>
  </si>
  <si>
    <t xml:space="preserve">Erstwhile Schemes </t>
  </si>
  <si>
    <t>Funds Release during 2015-16 under NLM</t>
  </si>
  <si>
    <t>Funds Release during 2014-15 under NLM</t>
  </si>
  <si>
    <t>Dadra &amp; Nagar Haveli</t>
  </si>
  <si>
    <t>Funds Release during 2016-17 under NLM</t>
  </si>
  <si>
    <t>State/UT</t>
  </si>
  <si>
    <t>Position of Unspent Balance of NLM Division as on</t>
  </si>
  <si>
    <t>Funds Release during 2017-18 under NLM</t>
  </si>
  <si>
    <t>Cummulative unspent balance of the fund released upto 31.03.15  (9+12)</t>
  </si>
  <si>
    <t>Cummulative unspent balance of the fund released upto 31.03.16  (13+16)</t>
  </si>
  <si>
    <t xml:space="preserve">Kerala </t>
  </si>
  <si>
    <t>Cummulative unspent balance of the fund released upto 31.03.2017  (17+20)</t>
  </si>
  <si>
    <t>Funds Release during 2018-19 under NLM</t>
  </si>
  <si>
    <t>Cummulative unspent balance of the fund released upto  31.03.2018  (21+24)</t>
  </si>
  <si>
    <t>Status of NLM  2014-15</t>
  </si>
  <si>
    <t>Status of NLM 2015-16</t>
  </si>
  <si>
    <t>Status of NLM 2016-17</t>
  </si>
  <si>
    <t>Status of NLM 2017-18</t>
  </si>
  <si>
    <t>Status of NLM  2018-19</t>
  </si>
  <si>
    <t>31.03.2019</t>
  </si>
  <si>
    <t>Unspent Balance as on 31.03.2019 (18-19)"</t>
  </si>
  <si>
    <t>UC Received till on 31.03.19</t>
  </si>
  <si>
    <t>Unspent Balance as on on 31.03.19(22-23)</t>
  </si>
  <si>
    <t xml:space="preserve">UC Received till on 31.03.19 </t>
  </si>
  <si>
    <t>Unspent Balance as on on 31.03.19 (22-23)</t>
  </si>
  <si>
    <t>Cummulative Unspent Balance as on on 31.03.19 (25+28)</t>
  </si>
  <si>
    <t xml:space="preserve"> </t>
  </si>
  <si>
    <t>(Dr S. K. Dutta)                                                      Deputy Commissioner (Poultry)</t>
  </si>
  <si>
    <t>AC (Buget)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</si>
</sst>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00"/>
    <numFmt numFmtId="166" formatCode="0.000;[Red]0.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Garamond"/>
      <family val="1"/>
    </font>
    <font>
      <sz val="12.5"/>
      <color theme="1"/>
      <name val="Garamond"/>
      <family val="1"/>
    </font>
    <font>
      <b/>
      <sz val="12.5"/>
      <color indexed="8"/>
      <name val="Garamond"/>
      <family val="1"/>
    </font>
    <font>
      <sz val="12.5"/>
      <color indexed="8"/>
      <name val="Garamond"/>
      <family val="1"/>
    </font>
    <font>
      <b/>
      <sz val="13"/>
      <color theme="1"/>
      <name val="Garamond"/>
      <family val="1"/>
    </font>
    <font>
      <sz val="13"/>
      <color theme="1"/>
      <name val="Garamond"/>
      <family val="1"/>
    </font>
    <font>
      <b/>
      <sz val="13"/>
      <color indexed="8"/>
      <name val="Garamond"/>
      <family val="1"/>
    </font>
    <font>
      <sz val="13"/>
      <color indexed="8"/>
      <name val="Garamond"/>
      <family val="1"/>
    </font>
    <font>
      <sz val="13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3"/>
      <name val="Garamond"/>
      <family val="1"/>
    </font>
    <font>
      <sz val="13"/>
      <color rgb="FFFF0000"/>
      <name val="Garamond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1" xfId="0" applyFont="1" applyBorder="1"/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/>
    <xf numFmtId="164" fontId="7" fillId="6" borderId="1" xfId="0" applyNumberFormat="1" applyFont="1" applyFill="1" applyBorder="1"/>
    <xf numFmtId="0" fontId="7" fillId="0" borderId="4" xfId="0" applyFont="1" applyBorder="1" applyAlignment="1">
      <alignment vertical="top"/>
    </xf>
    <xf numFmtId="164" fontId="7" fillId="6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164" fontId="6" fillId="4" borderId="1" xfId="0" applyNumberFormat="1" applyFont="1" applyFill="1" applyBorder="1"/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64" fontId="6" fillId="4" borderId="1" xfId="0" applyNumberFormat="1" applyFont="1" applyFill="1" applyBorder="1" applyAlignment="1">
      <alignment vertical="top"/>
    </xf>
    <xf numFmtId="164" fontId="2" fillId="4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/>
    </xf>
    <xf numFmtId="164" fontId="7" fillId="0" borderId="1" xfId="0" applyNumberFormat="1" applyFont="1" applyBorder="1"/>
    <xf numFmtId="0" fontId="6" fillId="0" borderId="1" xfId="0" applyFont="1" applyBorder="1"/>
    <xf numFmtId="164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7" fillId="0" borderId="1" xfId="0" applyNumberFormat="1" applyFont="1" applyBorder="1"/>
    <xf numFmtId="2" fontId="6" fillId="4" borderId="1" xfId="0" applyNumberFormat="1" applyFont="1" applyFill="1" applyBorder="1" applyAlignment="1">
      <alignment vertical="center"/>
    </xf>
    <xf numFmtId="2" fontId="6" fillId="4" borderId="1" xfId="0" applyNumberFormat="1" applyFont="1" applyFill="1" applyBorder="1"/>
    <xf numFmtId="0" fontId="6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164" fontId="16" fillId="8" borderId="1" xfId="0" applyNumberFormat="1" applyFont="1" applyFill="1" applyBorder="1"/>
    <xf numFmtId="0" fontId="1" fillId="0" borderId="0" xfId="0" applyFont="1"/>
    <xf numFmtId="166" fontId="16" fillId="8" borderId="1" xfId="0" applyNumberFormat="1" applyFont="1" applyFill="1" applyBorder="1"/>
    <xf numFmtId="164" fontId="10" fillId="0" borderId="1" xfId="0" applyNumberFormat="1" applyFont="1" applyBorder="1"/>
    <xf numFmtId="164" fontId="1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2" fontId="17" fillId="0" borderId="1" xfId="0" applyNumberFormat="1" applyFont="1" applyBorder="1"/>
    <xf numFmtId="2" fontId="6" fillId="0" borderId="1" xfId="0" applyNumberFormat="1" applyFont="1" applyBorder="1"/>
    <xf numFmtId="0" fontId="18" fillId="9" borderId="0" xfId="0" applyFont="1" applyFill="1" applyBorder="1"/>
    <xf numFmtId="0" fontId="19" fillId="9" borderId="0" xfId="0" applyFont="1" applyFill="1" applyBorder="1"/>
    <xf numFmtId="0" fontId="18" fillId="9" borderId="0" xfId="0" applyFont="1" applyFill="1" applyBorder="1" applyAlignment="1">
      <alignment horizontal="center" wrapText="1"/>
    </xf>
    <xf numFmtId="0" fontId="24" fillId="9" borderId="0" xfId="0" applyFont="1" applyFill="1"/>
    <xf numFmtId="0" fontId="25" fillId="9" borderId="0" xfId="0" applyFont="1" applyFill="1" applyAlignment="1"/>
    <xf numFmtId="0" fontId="25" fillId="9" borderId="0" xfId="0" applyFont="1" applyFill="1"/>
    <xf numFmtId="0" fontId="0" fillId="9" borderId="0" xfId="0" applyFill="1"/>
    <xf numFmtId="0" fontId="15" fillId="9" borderId="0" xfId="0" applyFont="1" applyFill="1"/>
    <xf numFmtId="0" fontId="2" fillId="0" borderId="5" xfId="0" applyFont="1" applyBorder="1" applyAlignment="1">
      <alignment horizontal="right" vertical="center"/>
    </xf>
    <xf numFmtId="0" fontId="2" fillId="5" borderId="5" xfId="0" applyFont="1" applyFill="1" applyBorder="1" applyAlignment="1">
      <alignment horizontal="left" vertical="center"/>
    </xf>
    <xf numFmtId="164" fontId="2" fillId="5" borderId="5" xfId="0" applyNumberFormat="1" applyFont="1" applyFill="1" applyBorder="1" applyAlignment="1">
      <alignment horizontal="right" vertical="center"/>
    </xf>
    <xf numFmtId="164" fontId="2" fillId="5" borderId="11" xfId="0" applyNumberFormat="1" applyFont="1" applyFill="1" applyBorder="1" applyAlignment="1">
      <alignment horizontal="center" vertical="center"/>
    </xf>
    <xf numFmtId="0" fontId="0" fillId="0" borderId="6" xfId="0" applyBorder="1"/>
    <xf numFmtId="0" fontId="22" fillId="9" borderId="0" xfId="0" applyFont="1" applyFill="1" applyBorder="1"/>
    <xf numFmtId="0" fontId="23" fillId="9" borderId="0" xfId="0" applyFont="1" applyFill="1" applyBorder="1"/>
    <xf numFmtId="0" fontId="24" fillId="9" borderId="0" xfId="0" applyFont="1" applyFill="1" applyBorder="1"/>
    <xf numFmtId="0" fontId="25" fillId="9" borderId="0" xfId="0" applyFont="1" applyFill="1" applyBorder="1"/>
    <xf numFmtId="0" fontId="26" fillId="9" borderId="0" xfId="0" applyFont="1" applyFill="1" applyBorder="1"/>
    <xf numFmtId="0" fontId="27" fillId="9" borderId="0" xfId="0" applyFont="1" applyFill="1" applyBorder="1"/>
    <xf numFmtId="0" fontId="25" fillId="9" borderId="0" xfId="0" applyFont="1" applyFill="1" applyBorder="1" applyAlignment="1"/>
    <xf numFmtId="0" fontId="0" fillId="9" borderId="0" xfId="0" applyFill="1" applyBorder="1"/>
    <xf numFmtId="0" fontId="20" fillId="9" borderId="0" xfId="0" applyFont="1" applyFill="1" applyBorder="1"/>
    <xf numFmtId="0" fontId="21" fillId="9" borderId="0" xfId="0" applyFont="1" applyFill="1" applyBorder="1"/>
    <xf numFmtId="0" fontId="2" fillId="5" borderId="5" xfId="0" applyFont="1" applyFill="1" applyBorder="1" applyAlignment="1">
      <alignment horizontal="right" vertical="center"/>
    </xf>
    <xf numFmtId="164" fontId="6" fillId="5" borderId="5" xfId="0" applyNumberFormat="1" applyFont="1" applyFill="1" applyBorder="1"/>
    <xf numFmtId="164" fontId="6" fillId="5" borderId="5" xfId="0" applyNumberFormat="1" applyFont="1" applyFill="1" applyBorder="1" applyAlignment="1">
      <alignment vertical="center"/>
    </xf>
    <xf numFmtId="2" fontId="6" fillId="5" borderId="5" xfId="0" applyNumberFormat="1" applyFont="1" applyFill="1" applyBorder="1"/>
    <xf numFmtId="2" fontId="7" fillId="0" borderId="5" xfId="0" applyNumberFormat="1" applyFont="1" applyBorder="1"/>
    <xf numFmtId="166" fontId="16" fillId="8" borderId="5" xfId="0" applyNumberFormat="1" applyFont="1" applyFill="1" applyBorder="1"/>
    <xf numFmtId="2" fontId="10" fillId="9" borderId="0" xfId="0" applyNumberFormat="1" applyFont="1" applyFill="1" applyBorder="1"/>
    <xf numFmtId="0" fontId="29" fillId="9" borderId="0" xfId="0" applyFont="1" applyFill="1" applyBorder="1"/>
    <xf numFmtId="0" fontId="6" fillId="0" borderId="1" xfId="0" applyFont="1" applyBorder="1" applyAlignment="1">
      <alignment horizontal="center"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28" fillId="9" borderId="0" xfId="0" applyNumberFormat="1" applyFont="1" applyFill="1" applyAlignment="1">
      <alignment horizontal="center" wrapText="1"/>
    </xf>
    <xf numFmtId="2" fontId="24" fillId="9" borderId="0" xfId="0" applyNumberFormat="1" applyFont="1" applyFill="1" applyAlignment="1">
      <alignment horizontal="center" wrapText="1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8"/>
  <sheetViews>
    <sheetView tabSelected="1" topLeftCell="Q1" zoomScale="80" zoomScaleNormal="80" zoomScaleSheetLayoutView="90" workbookViewId="0">
      <pane ySplit="4" topLeftCell="A41" activePane="bottomLeft" state="frozen"/>
      <selection pane="bottomLeft" activeCell="Z50" sqref="Z50:AC53"/>
    </sheetView>
  </sheetViews>
  <sheetFormatPr defaultRowHeight="15"/>
  <cols>
    <col min="1" max="1" width="5" style="1" customWidth="1"/>
    <col min="2" max="2" width="23" style="1" bestFit="1" customWidth="1"/>
    <col min="3" max="3" width="8.85546875" style="1" customWidth="1"/>
    <col min="4" max="4" width="8.42578125" style="1" customWidth="1"/>
    <col min="5" max="5" width="9.85546875" style="1" customWidth="1"/>
    <col min="6" max="6" width="7.5703125" style="1" customWidth="1"/>
    <col min="7" max="7" width="8.5703125" style="1" customWidth="1"/>
    <col min="8" max="8" width="10.85546875" style="1" customWidth="1"/>
    <col min="9" max="9" width="12" style="1" customWidth="1"/>
    <col min="10" max="10" width="11.7109375" style="1" customWidth="1"/>
    <col min="11" max="11" width="11.42578125" style="1" customWidth="1"/>
    <col min="12" max="12" width="13" style="1" customWidth="1"/>
    <col min="13" max="13" width="11.5703125" style="1" customWidth="1"/>
    <col min="14" max="14" width="11.140625" style="1" customWidth="1"/>
    <col min="15" max="15" width="11.7109375" style="1" customWidth="1"/>
    <col min="16" max="17" width="12.5703125" style="1" customWidth="1"/>
    <col min="18" max="19" width="11.140625" style="1" customWidth="1"/>
    <col min="20" max="20" width="13.85546875" style="1" customWidth="1"/>
    <col min="21" max="21" width="14.5703125" style="1" customWidth="1"/>
    <col min="22" max="24" width="11.42578125" style="1" customWidth="1"/>
    <col min="25" max="25" width="10.42578125" style="1" customWidth="1"/>
    <col min="26" max="28" width="11" style="1" customWidth="1"/>
    <col min="29" max="29" width="16.28515625" style="1" customWidth="1"/>
    <col min="30" max="16384" width="9.140625" style="1"/>
  </cols>
  <sheetData>
    <row r="1" spans="1:30" ht="18.75" customHeight="1">
      <c r="A1" s="116" t="s">
        <v>54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 t="s">
        <v>67</v>
      </c>
      <c r="N1" s="118"/>
      <c r="O1" s="45"/>
      <c r="P1" s="45"/>
      <c r="Q1" s="45"/>
      <c r="R1" s="45"/>
      <c r="S1" s="45"/>
      <c r="T1" s="45"/>
      <c r="U1" s="42" t="s">
        <v>45</v>
      </c>
      <c r="V1" s="42"/>
      <c r="W1" s="42"/>
      <c r="X1" s="42"/>
      <c r="Y1" s="40"/>
    </row>
    <row r="2" spans="1:30" ht="18" customHeight="1">
      <c r="A2" s="119"/>
      <c r="B2" s="120" t="s">
        <v>53</v>
      </c>
      <c r="C2" s="121" t="s">
        <v>48</v>
      </c>
      <c r="D2" s="122"/>
      <c r="E2" s="122"/>
      <c r="F2" s="122"/>
      <c r="G2" s="122"/>
      <c r="H2" s="122"/>
      <c r="I2" s="123"/>
      <c r="J2" s="124" t="s">
        <v>62</v>
      </c>
      <c r="K2" s="125"/>
      <c r="L2" s="126"/>
      <c r="M2" s="127" t="s">
        <v>56</v>
      </c>
      <c r="N2" s="110" t="s">
        <v>63</v>
      </c>
      <c r="O2" s="110"/>
      <c r="P2" s="110"/>
      <c r="Q2" s="127" t="s">
        <v>57</v>
      </c>
      <c r="R2" s="110" t="s">
        <v>64</v>
      </c>
      <c r="S2" s="110"/>
      <c r="T2" s="110"/>
      <c r="U2" s="130" t="s">
        <v>59</v>
      </c>
      <c r="V2" s="110" t="s">
        <v>65</v>
      </c>
      <c r="W2" s="110"/>
      <c r="X2" s="110"/>
      <c r="Y2" s="130" t="s">
        <v>61</v>
      </c>
      <c r="Z2" s="111" t="s">
        <v>66</v>
      </c>
      <c r="AA2" s="112"/>
      <c r="AB2" s="113"/>
      <c r="AC2" s="129" t="s">
        <v>73</v>
      </c>
    </row>
    <row r="3" spans="1:30" ht="195.75" customHeight="1">
      <c r="A3" s="119"/>
      <c r="B3" s="120"/>
      <c r="C3" s="11" t="s">
        <v>41</v>
      </c>
      <c r="D3" s="47" t="s">
        <v>40</v>
      </c>
      <c r="E3" s="32" t="s">
        <v>47</v>
      </c>
      <c r="F3" s="12" t="s">
        <v>42</v>
      </c>
      <c r="G3" s="59" t="s">
        <v>43</v>
      </c>
      <c r="H3" s="32" t="s">
        <v>44</v>
      </c>
      <c r="I3" s="14" t="str">
        <f>"Total Unspent Balance of Erstwhile schemes as on"&amp; M1 &amp;" (3 to 8)"</f>
        <v>Total Unspent Balance of Erstwhile schemes as on31.03.2019 (3 to 8)</v>
      </c>
      <c r="J3" s="32" t="s">
        <v>50</v>
      </c>
      <c r="K3" s="32" t="str">
        <f>"UC Received till"&amp; M1</f>
        <v>UC Received till31.03.2019</v>
      </c>
      <c r="L3" s="15" t="str">
        <f>"Unspent Balance as on"&amp; M1 &amp;" (10-11)"</f>
        <v>Unspent Balance as on31.03.2019 (10-11)</v>
      </c>
      <c r="M3" s="128"/>
      <c r="N3" s="32" t="s">
        <v>49</v>
      </c>
      <c r="O3" s="32" t="str">
        <f>"UC Received till" &amp; M1</f>
        <v>UC Received till31.03.2019</v>
      </c>
      <c r="P3" s="15" t="str">
        <f>"Unspent Balance as on"&amp; M1&amp; " (14-15)"</f>
        <v>Unspent Balance as on31.03.2019 (14-15)</v>
      </c>
      <c r="Q3" s="128"/>
      <c r="R3" s="76" t="s">
        <v>52</v>
      </c>
      <c r="S3" s="32" t="str">
        <f>"UC Received till"&amp; M1</f>
        <v>UC Received till31.03.2019</v>
      </c>
      <c r="T3" s="15" t="s">
        <v>68</v>
      </c>
      <c r="U3" s="134"/>
      <c r="V3" s="69" t="s">
        <v>55</v>
      </c>
      <c r="W3" s="76" t="s">
        <v>69</v>
      </c>
      <c r="X3" s="15" t="s">
        <v>70</v>
      </c>
      <c r="Y3" s="131"/>
      <c r="Z3" s="70" t="s">
        <v>60</v>
      </c>
      <c r="AA3" s="76" t="s">
        <v>71</v>
      </c>
      <c r="AB3" s="15" t="s">
        <v>72</v>
      </c>
      <c r="AC3" s="129"/>
    </row>
    <row r="4" spans="1:30" ht="16.5">
      <c r="A4" s="11">
        <v>1</v>
      </c>
      <c r="B4" s="11">
        <v>2</v>
      </c>
      <c r="C4" s="11">
        <v>3</v>
      </c>
      <c r="D4" s="47">
        <v>4</v>
      </c>
      <c r="E4" s="32">
        <v>5</v>
      </c>
      <c r="F4" s="12">
        <v>6</v>
      </c>
      <c r="G4" s="59">
        <v>7</v>
      </c>
      <c r="H4" s="13">
        <v>8</v>
      </c>
      <c r="I4" s="14">
        <v>9</v>
      </c>
      <c r="J4" s="32">
        <v>10</v>
      </c>
      <c r="K4" s="32">
        <v>11</v>
      </c>
      <c r="L4" s="15">
        <v>12</v>
      </c>
      <c r="M4" s="34">
        <v>13</v>
      </c>
      <c r="N4" s="35">
        <v>14</v>
      </c>
      <c r="O4" s="32">
        <v>15</v>
      </c>
      <c r="P4" s="15">
        <v>16</v>
      </c>
      <c r="Q4" s="34">
        <v>17</v>
      </c>
      <c r="R4" s="32">
        <v>18</v>
      </c>
      <c r="S4" s="35">
        <v>19</v>
      </c>
      <c r="T4" s="32">
        <v>20</v>
      </c>
      <c r="U4" s="44">
        <v>21</v>
      </c>
      <c r="V4" s="44">
        <v>22</v>
      </c>
      <c r="W4" s="44">
        <v>23</v>
      </c>
      <c r="X4" s="44">
        <v>24</v>
      </c>
      <c r="Y4" s="44">
        <v>25</v>
      </c>
      <c r="Z4" s="44">
        <v>26</v>
      </c>
      <c r="AA4" s="44">
        <v>27</v>
      </c>
      <c r="AB4" s="44">
        <v>28</v>
      </c>
      <c r="AC4" s="44">
        <v>29</v>
      </c>
    </row>
    <row r="5" spans="1:30" ht="16.5">
      <c r="A5" s="36">
        <v>1</v>
      </c>
      <c r="B5" s="18" t="s">
        <v>0</v>
      </c>
      <c r="C5" s="19">
        <v>0</v>
      </c>
      <c r="D5" s="19">
        <v>0</v>
      </c>
      <c r="E5" s="20">
        <v>0</v>
      </c>
      <c r="F5" s="21">
        <v>0</v>
      </c>
      <c r="G5" s="56">
        <v>0</v>
      </c>
      <c r="H5" s="21">
        <v>0</v>
      </c>
      <c r="I5" s="23">
        <f>SUM(C5:H5)</f>
        <v>0</v>
      </c>
      <c r="J5" s="21">
        <v>326.24</v>
      </c>
      <c r="K5" s="21">
        <v>326.24</v>
      </c>
      <c r="L5" s="24">
        <f>SUM(J5-K5)</f>
        <v>0</v>
      </c>
      <c r="M5" s="41">
        <f>(I5+L5)</f>
        <v>0</v>
      </c>
      <c r="N5" s="21">
        <v>0</v>
      </c>
      <c r="O5" s="21">
        <v>0</v>
      </c>
      <c r="P5" s="24">
        <f>N5-O5</f>
        <v>0</v>
      </c>
      <c r="Q5" s="43">
        <f>M5+P5</f>
        <v>0</v>
      </c>
      <c r="R5" s="16">
        <v>855.69</v>
      </c>
      <c r="S5" s="16">
        <v>855.69</v>
      </c>
      <c r="T5" s="24">
        <f>R5-S5</f>
        <v>0</v>
      </c>
      <c r="U5" s="25">
        <f>Q5+T5</f>
        <v>0</v>
      </c>
      <c r="V5" s="25">
        <v>1029.4000000000001</v>
      </c>
      <c r="W5" s="62">
        <v>1029.4000000000001</v>
      </c>
      <c r="X5" s="25">
        <f>V5-W5</f>
        <v>0</v>
      </c>
      <c r="Y5" s="60">
        <f>U5+X5</f>
        <v>0</v>
      </c>
      <c r="Z5" s="66">
        <v>1446.2639999999999</v>
      </c>
      <c r="AA5" s="66">
        <v>1446.26</v>
      </c>
      <c r="AB5" s="66">
        <f>Z5-AA5</f>
        <v>3.9999999999054126E-3</v>
      </c>
      <c r="AC5" s="60">
        <f>Y5+AB5</f>
        <v>3.9999999999054126E-3</v>
      </c>
      <c r="AD5" s="60"/>
    </row>
    <row r="6" spans="1:30" ht="16.5">
      <c r="A6" s="36">
        <v>2</v>
      </c>
      <c r="B6" s="18" t="s">
        <v>1</v>
      </c>
      <c r="C6" s="19">
        <v>0</v>
      </c>
      <c r="D6" s="19">
        <v>0</v>
      </c>
      <c r="E6" s="20">
        <v>0.5</v>
      </c>
      <c r="F6" s="21">
        <v>0</v>
      </c>
      <c r="G6" s="54">
        <v>0</v>
      </c>
      <c r="H6" s="63">
        <v>0</v>
      </c>
      <c r="I6" s="23">
        <f t="shared" ref="I6:I46" si="0">SUM(C6:H6)</f>
        <v>0.5</v>
      </c>
      <c r="J6" s="21">
        <v>692.75</v>
      </c>
      <c r="K6" s="63">
        <v>568.87</v>
      </c>
      <c r="L6" s="24">
        <f t="shared" ref="L6:L46" si="1">SUM(J6-K6)</f>
        <v>123.88</v>
      </c>
      <c r="M6" s="41">
        <f t="shared" ref="M6:M47" si="2">(I6+L6)</f>
        <v>124.38</v>
      </c>
      <c r="N6" s="21">
        <v>0</v>
      </c>
      <c r="O6" s="21">
        <v>0</v>
      </c>
      <c r="P6" s="24">
        <f t="shared" ref="P6:P46" si="3">N6-O6</f>
        <v>0</v>
      </c>
      <c r="Q6" s="43">
        <f t="shared" ref="Q6:Q47" si="4">M6+P6</f>
        <v>124.38</v>
      </c>
      <c r="R6" s="17"/>
      <c r="S6" s="17"/>
      <c r="T6" s="24">
        <f t="shared" ref="T6:T46" si="5">R6-S6</f>
        <v>0</v>
      </c>
      <c r="U6" s="25">
        <f t="shared" ref="U6:U47" si="6">Q6+T6</f>
        <v>124.38</v>
      </c>
      <c r="V6" s="25">
        <v>50.54</v>
      </c>
      <c r="W6" s="25"/>
      <c r="X6" s="25">
        <f t="shared" ref="X6:X47" si="7">V6-W6</f>
        <v>50.54</v>
      </c>
      <c r="Y6" s="60">
        <f t="shared" ref="Y6:Y47" si="8">U6+X6</f>
        <v>174.92</v>
      </c>
      <c r="Z6" s="66">
        <v>944.31</v>
      </c>
      <c r="AA6" s="66">
        <v>0</v>
      </c>
      <c r="AB6" s="66">
        <f t="shared" ref="AB6:AB47" si="9">Z6-AA6</f>
        <v>944.31</v>
      </c>
      <c r="AC6" s="60">
        <f t="shared" ref="AC6:AC25" si="10">Y6+AB6</f>
        <v>1119.23</v>
      </c>
      <c r="AD6" s="60"/>
    </row>
    <row r="7" spans="1:30" ht="15" customHeight="1">
      <c r="A7" s="36">
        <v>3</v>
      </c>
      <c r="B7" s="18" t="s">
        <v>2</v>
      </c>
      <c r="C7" s="19">
        <v>0</v>
      </c>
      <c r="D7" s="19">
        <v>0</v>
      </c>
      <c r="E7" s="20">
        <v>0</v>
      </c>
      <c r="F7" s="21">
        <v>0</v>
      </c>
      <c r="G7" s="56">
        <v>0</v>
      </c>
      <c r="H7" s="21">
        <v>0</v>
      </c>
      <c r="I7" s="23">
        <f t="shared" si="0"/>
        <v>0</v>
      </c>
      <c r="J7" s="21">
        <v>112.5</v>
      </c>
      <c r="K7" s="21">
        <v>112.5</v>
      </c>
      <c r="L7" s="24">
        <f t="shared" si="1"/>
        <v>0</v>
      </c>
      <c r="M7" s="41">
        <f t="shared" si="2"/>
        <v>0</v>
      </c>
      <c r="N7" s="22">
        <v>1034.6310000000001</v>
      </c>
      <c r="O7" s="17">
        <v>1034.6310000000001</v>
      </c>
      <c r="P7" s="24">
        <f t="shared" si="3"/>
        <v>0</v>
      </c>
      <c r="Q7" s="43">
        <f t="shared" si="4"/>
        <v>0</v>
      </c>
      <c r="R7" s="17">
        <v>460.97699999999998</v>
      </c>
      <c r="S7" s="17">
        <v>459.69099999999997</v>
      </c>
      <c r="T7" s="24">
        <f t="shared" si="5"/>
        <v>1.2860000000000014</v>
      </c>
      <c r="U7" s="25">
        <f t="shared" si="6"/>
        <v>1.2860000000000014</v>
      </c>
      <c r="V7" s="25">
        <v>876.93799999999999</v>
      </c>
      <c r="W7" s="25">
        <v>459.12299999999999</v>
      </c>
      <c r="X7" s="25">
        <f t="shared" si="7"/>
        <v>417.815</v>
      </c>
      <c r="Y7" s="60">
        <f t="shared" si="8"/>
        <v>419.101</v>
      </c>
      <c r="Z7" s="66"/>
      <c r="AA7" s="66">
        <v>0</v>
      </c>
      <c r="AB7" s="66">
        <f t="shared" si="9"/>
        <v>0</v>
      </c>
      <c r="AC7" s="60">
        <f t="shared" si="10"/>
        <v>419.101</v>
      </c>
      <c r="AD7" s="60"/>
    </row>
    <row r="8" spans="1:30" ht="16.5">
      <c r="A8" s="36">
        <v>4</v>
      </c>
      <c r="B8" s="18" t="s">
        <v>3</v>
      </c>
      <c r="C8" s="19">
        <v>0</v>
      </c>
      <c r="D8" s="19">
        <v>0</v>
      </c>
      <c r="E8" s="20">
        <v>0</v>
      </c>
      <c r="F8" s="21">
        <v>0</v>
      </c>
      <c r="G8" s="56">
        <v>0</v>
      </c>
      <c r="H8" s="21">
        <v>9.75</v>
      </c>
      <c r="I8" s="23">
        <f t="shared" si="0"/>
        <v>9.75</v>
      </c>
      <c r="J8" s="21">
        <v>0</v>
      </c>
      <c r="K8" s="21">
        <v>0</v>
      </c>
      <c r="L8" s="24">
        <f t="shared" si="1"/>
        <v>0</v>
      </c>
      <c r="M8" s="41">
        <f t="shared" si="2"/>
        <v>9.75</v>
      </c>
      <c r="N8" s="21">
        <v>0</v>
      </c>
      <c r="O8" s="21">
        <v>0</v>
      </c>
      <c r="P8" s="24">
        <f t="shared" si="3"/>
        <v>0</v>
      </c>
      <c r="Q8" s="43">
        <f t="shared" si="4"/>
        <v>9.75</v>
      </c>
      <c r="R8" s="17"/>
      <c r="S8" s="17"/>
      <c r="T8" s="24">
        <f t="shared" si="5"/>
        <v>0</v>
      </c>
      <c r="U8" s="25">
        <f t="shared" si="6"/>
        <v>9.75</v>
      </c>
      <c r="V8" s="25"/>
      <c r="W8" s="25"/>
      <c r="X8" s="25">
        <f t="shared" si="7"/>
        <v>0</v>
      </c>
      <c r="Y8" s="60">
        <f t="shared" si="8"/>
        <v>9.75</v>
      </c>
      <c r="Z8" s="66"/>
      <c r="AA8" s="66">
        <v>0</v>
      </c>
      <c r="AB8" s="66">
        <f t="shared" si="9"/>
        <v>0</v>
      </c>
      <c r="AC8" s="60">
        <f t="shared" si="10"/>
        <v>9.75</v>
      </c>
      <c r="AD8" s="60"/>
    </row>
    <row r="9" spans="1:30" ht="16.5">
      <c r="A9" s="36">
        <v>5</v>
      </c>
      <c r="B9" s="18" t="s">
        <v>4</v>
      </c>
      <c r="C9" s="19">
        <v>0</v>
      </c>
      <c r="D9" s="19">
        <v>0</v>
      </c>
      <c r="E9" s="20">
        <v>0</v>
      </c>
      <c r="F9" s="21">
        <v>0</v>
      </c>
      <c r="G9" s="56">
        <v>0</v>
      </c>
      <c r="H9" s="21">
        <v>0</v>
      </c>
      <c r="I9" s="23">
        <f t="shared" si="0"/>
        <v>0</v>
      </c>
      <c r="J9" s="21">
        <v>1500</v>
      </c>
      <c r="K9" s="21">
        <v>1500</v>
      </c>
      <c r="L9" s="24">
        <f t="shared" si="1"/>
        <v>0</v>
      </c>
      <c r="M9" s="41">
        <f t="shared" si="2"/>
        <v>0</v>
      </c>
      <c r="N9" s="21">
        <v>0</v>
      </c>
      <c r="O9" s="21">
        <v>0</v>
      </c>
      <c r="P9" s="24">
        <f t="shared" si="3"/>
        <v>0</v>
      </c>
      <c r="Q9" s="43">
        <f t="shared" si="4"/>
        <v>0</v>
      </c>
      <c r="R9" s="17">
        <v>1195.78</v>
      </c>
      <c r="S9" s="17">
        <v>1195.78</v>
      </c>
      <c r="T9" s="24">
        <f t="shared" si="5"/>
        <v>0</v>
      </c>
      <c r="U9" s="25">
        <f t="shared" si="6"/>
        <v>0</v>
      </c>
      <c r="V9" s="25">
        <v>2546.7289999999998</v>
      </c>
      <c r="W9" s="62">
        <v>225.60400000000001</v>
      </c>
      <c r="X9" s="25">
        <f t="shared" si="7"/>
        <v>2321.125</v>
      </c>
      <c r="Y9" s="60">
        <f t="shared" si="8"/>
        <v>2321.125</v>
      </c>
      <c r="Z9" s="66">
        <v>200</v>
      </c>
      <c r="AA9" s="66">
        <v>0</v>
      </c>
      <c r="AB9" s="66">
        <f t="shared" si="9"/>
        <v>200</v>
      </c>
      <c r="AC9" s="60">
        <f t="shared" si="10"/>
        <v>2521.125</v>
      </c>
      <c r="AD9" s="60"/>
    </row>
    <row r="10" spans="1:30" ht="16.5">
      <c r="A10" s="36">
        <v>6</v>
      </c>
      <c r="B10" s="18" t="s">
        <v>5</v>
      </c>
      <c r="C10" s="19">
        <v>0</v>
      </c>
      <c r="D10" s="19">
        <v>0</v>
      </c>
      <c r="E10" s="20">
        <v>0</v>
      </c>
      <c r="F10" s="21">
        <v>0</v>
      </c>
      <c r="G10" s="56">
        <v>0</v>
      </c>
      <c r="H10" s="21">
        <v>0</v>
      </c>
      <c r="I10" s="23">
        <f t="shared" si="0"/>
        <v>0</v>
      </c>
      <c r="J10" s="21">
        <v>704.48</v>
      </c>
      <c r="K10" s="21">
        <v>704.48</v>
      </c>
      <c r="L10" s="24">
        <f t="shared" si="1"/>
        <v>0</v>
      </c>
      <c r="M10" s="41">
        <f t="shared" si="2"/>
        <v>0</v>
      </c>
      <c r="N10" s="21">
        <v>0</v>
      </c>
      <c r="O10" s="21">
        <v>0</v>
      </c>
      <c r="P10" s="24">
        <f t="shared" si="3"/>
        <v>0</v>
      </c>
      <c r="Q10" s="43">
        <f t="shared" si="4"/>
        <v>0</v>
      </c>
      <c r="R10" s="17"/>
      <c r="S10" s="17"/>
      <c r="T10" s="24">
        <f t="shared" si="5"/>
        <v>0</v>
      </c>
      <c r="U10" s="25">
        <f t="shared" si="6"/>
        <v>0</v>
      </c>
      <c r="V10" s="25">
        <v>300</v>
      </c>
      <c r="W10" s="25"/>
      <c r="X10" s="25">
        <f t="shared" si="7"/>
        <v>300</v>
      </c>
      <c r="Y10" s="60">
        <f t="shared" si="8"/>
        <v>300</v>
      </c>
      <c r="Z10" s="66"/>
      <c r="AA10" s="66">
        <v>0</v>
      </c>
      <c r="AB10" s="66">
        <f t="shared" si="9"/>
        <v>0</v>
      </c>
      <c r="AC10" s="60">
        <f t="shared" si="10"/>
        <v>300</v>
      </c>
      <c r="AD10" s="60"/>
    </row>
    <row r="11" spans="1:30" ht="17.25" customHeight="1">
      <c r="A11" s="36">
        <v>7</v>
      </c>
      <c r="B11" s="18" t="s">
        <v>6</v>
      </c>
      <c r="C11" s="19">
        <v>0</v>
      </c>
      <c r="D11" s="19">
        <v>0</v>
      </c>
      <c r="E11" s="20">
        <v>0</v>
      </c>
      <c r="F11" s="21">
        <v>0</v>
      </c>
      <c r="G11" s="56">
        <v>0</v>
      </c>
      <c r="H11" s="21">
        <v>0</v>
      </c>
      <c r="I11" s="23">
        <f t="shared" si="0"/>
        <v>0</v>
      </c>
      <c r="J11" s="21">
        <v>285.18</v>
      </c>
      <c r="K11" s="21">
        <v>285.18</v>
      </c>
      <c r="L11" s="24">
        <f t="shared" si="1"/>
        <v>0</v>
      </c>
      <c r="M11" s="41">
        <f t="shared" si="2"/>
        <v>0</v>
      </c>
      <c r="N11" s="21">
        <v>0</v>
      </c>
      <c r="O11" s="21">
        <v>0</v>
      </c>
      <c r="P11" s="24">
        <f t="shared" si="3"/>
        <v>0</v>
      </c>
      <c r="Q11" s="43">
        <f t="shared" si="4"/>
        <v>0</v>
      </c>
      <c r="R11" s="17">
        <v>186.99199999999999</v>
      </c>
      <c r="S11" s="17">
        <v>183.71199999999999</v>
      </c>
      <c r="T11" s="24">
        <f t="shared" si="5"/>
        <v>3.2800000000000011</v>
      </c>
      <c r="U11" s="25">
        <f t="shared" si="6"/>
        <v>3.2800000000000011</v>
      </c>
      <c r="V11" s="25">
        <v>525.51499999999999</v>
      </c>
      <c r="W11" s="25">
        <v>103.54</v>
      </c>
      <c r="X11" s="25">
        <f t="shared" si="7"/>
        <v>421.97499999999997</v>
      </c>
      <c r="Y11" s="60">
        <f t="shared" si="8"/>
        <v>425.255</v>
      </c>
      <c r="Z11" s="77">
        <v>1795.096</v>
      </c>
      <c r="AA11" s="66">
        <v>0</v>
      </c>
      <c r="AB11" s="66">
        <f t="shared" si="9"/>
        <v>1795.096</v>
      </c>
      <c r="AC11" s="60">
        <f t="shared" si="10"/>
        <v>2220.3510000000001</v>
      </c>
      <c r="AD11" s="60"/>
    </row>
    <row r="12" spans="1:30" ht="16.5">
      <c r="A12" s="36">
        <v>8</v>
      </c>
      <c r="B12" s="18" t="s">
        <v>7</v>
      </c>
      <c r="C12" s="19">
        <v>0</v>
      </c>
      <c r="D12" s="19">
        <v>0</v>
      </c>
      <c r="E12" s="20">
        <v>0</v>
      </c>
      <c r="F12" s="21">
        <v>0</v>
      </c>
      <c r="G12" s="56">
        <v>0</v>
      </c>
      <c r="H12" s="21">
        <v>11.36</v>
      </c>
      <c r="I12" s="23">
        <f t="shared" si="0"/>
        <v>11.36</v>
      </c>
      <c r="J12" s="21">
        <v>0</v>
      </c>
      <c r="K12" s="21">
        <v>0</v>
      </c>
      <c r="L12" s="24">
        <f t="shared" si="1"/>
        <v>0</v>
      </c>
      <c r="M12" s="41">
        <f t="shared" si="2"/>
        <v>11.36</v>
      </c>
      <c r="N12" s="21">
        <v>0</v>
      </c>
      <c r="O12" s="21">
        <v>0</v>
      </c>
      <c r="P12" s="24">
        <f t="shared" si="3"/>
        <v>0</v>
      </c>
      <c r="Q12" s="43">
        <f t="shared" si="4"/>
        <v>11.36</v>
      </c>
      <c r="R12" s="17"/>
      <c r="S12" s="17"/>
      <c r="T12" s="24">
        <f t="shared" si="5"/>
        <v>0</v>
      </c>
      <c r="U12" s="25">
        <f t="shared" si="6"/>
        <v>11.36</v>
      </c>
      <c r="V12" s="25">
        <v>812.32500000000005</v>
      </c>
      <c r="W12" s="62">
        <v>500.49424099999999</v>
      </c>
      <c r="X12" s="25">
        <f t="shared" si="7"/>
        <v>311.83075900000006</v>
      </c>
      <c r="Y12" s="60">
        <f t="shared" si="8"/>
        <v>323.19075900000007</v>
      </c>
      <c r="Z12" s="66">
        <v>1899.13</v>
      </c>
      <c r="AA12" s="66">
        <v>0</v>
      </c>
      <c r="AB12" s="66">
        <f t="shared" si="9"/>
        <v>1899.13</v>
      </c>
      <c r="AC12" s="60">
        <f t="shared" si="10"/>
        <v>2222.3207590000002</v>
      </c>
      <c r="AD12" s="60"/>
    </row>
    <row r="13" spans="1:30" ht="16.5">
      <c r="A13" s="36">
        <v>9</v>
      </c>
      <c r="B13" s="18" t="s">
        <v>8</v>
      </c>
      <c r="C13" s="19">
        <v>0</v>
      </c>
      <c r="D13" s="19">
        <v>0</v>
      </c>
      <c r="E13" s="20">
        <v>0</v>
      </c>
      <c r="F13" s="21">
        <v>0</v>
      </c>
      <c r="G13" s="56">
        <v>0</v>
      </c>
      <c r="H13" s="21">
        <v>0</v>
      </c>
      <c r="I13" s="23">
        <f t="shared" si="0"/>
        <v>0</v>
      </c>
      <c r="J13" s="21">
        <v>700</v>
      </c>
      <c r="K13" s="21">
        <v>576.00900000000001</v>
      </c>
      <c r="L13" s="24">
        <f t="shared" si="1"/>
        <v>123.99099999999999</v>
      </c>
      <c r="M13" s="41">
        <f t="shared" si="2"/>
        <v>123.99099999999999</v>
      </c>
      <c r="N13" s="21">
        <v>0</v>
      </c>
      <c r="O13" s="21">
        <v>0</v>
      </c>
      <c r="P13" s="24">
        <f t="shared" si="3"/>
        <v>0</v>
      </c>
      <c r="Q13" s="43">
        <f t="shared" si="4"/>
        <v>123.99099999999999</v>
      </c>
      <c r="R13" s="17">
        <v>218</v>
      </c>
      <c r="S13" s="17">
        <v>130.44255000000001</v>
      </c>
      <c r="T13" s="24">
        <f t="shared" si="5"/>
        <v>87.557449999999989</v>
      </c>
      <c r="U13" s="25">
        <f t="shared" si="6"/>
        <v>211.54844999999997</v>
      </c>
      <c r="V13" s="25">
        <v>642.6</v>
      </c>
      <c r="W13" s="25"/>
      <c r="X13" s="25">
        <f t="shared" si="7"/>
        <v>642.6</v>
      </c>
      <c r="Y13" s="60">
        <f t="shared" si="8"/>
        <v>854.14845000000003</v>
      </c>
      <c r="Z13" s="66"/>
      <c r="AA13" s="66">
        <v>0</v>
      </c>
      <c r="AB13" s="66">
        <f t="shared" si="9"/>
        <v>0</v>
      </c>
      <c r="AC13" s="60">
        <f t="shared" si="10"/>
        <v>854.14845000000003</v>
      </c>
      <c r="AD13" s="60"/>
    </row>
    <row r="14" spans="1:30" ht="16.5">
      <c r="A14" s="36">
        <v>10</v>
      </c>
      <c r="B14" s="18" t="s">
        <v>9</v>
      </c>
      <c r="C14" s="19">
        <v>0</v>
      </c>
      <c r="D14" s="19">
        <v>0</v>
      </c>
      <c r="E14" s="20">
        <v>0</v>
      </c>
      <c r="F14" s="21">
        <v>0</v>
      </c>
      <c r="G14" s="56">
        <v>0</v>
      </c>
      <c r="H14" s="21">
        <v>0</v>
      </c>
      <c r="I14" s="23">
        <f t="shared" si="0"/>
        <v>0</v>
      </c>
      <c r="J14" s="21">
        <v>0</v>
      </c>
      <c r="K14" s="21">
        <v>0</v>
      </c>
      <c r="L14" s="24">
        <f t="shared" si="1"/>
        <v>0</v>
      </c>
      <c r="M14" s="41">
        <f t="shared" si="2"/>
        <v>0</v>
      </c>
      <c r="N14" s="21">
        <v>746.49</v>
      </c>
      <c r="O14" s="21">
        <v>746.49</v>
      </c>
      <c r="P14" s="24">
        <f t="shared" si="3"/>
        <v>0</v>
      </c>
      <c r="Q14" s="43">
        <f t="shared" si="4"/>
        <v>0</v>
      </c>
      <c r="R14" s="17">
        <v>873</v>
      </c>
      <c r="S14" s="61">
        <v>873</v>
      </c>
      <c r="T14" s="24">
        <f t="shared" si="5"/>
        <v>0</v>
      </c>
      <c r="U14" s="25">
        <f t="shared" si="6"/>
        <v>0</v>
      </c>
      <c r="V14" s="25">
        <v>310.10300000000001</v>
      </c>
      <c r="W14" s="25">
        <v>199.98</v>
      </c>
      <c r="X14" s="25">
        <f t="shared" si="7"/>
        <v>110.12300000000002</v>
      </c>
      <c r="Y14" s="60">
        <f t="shared" si="8"/>
        <v>110.12300000000002</v>
      </c>
      <c r="Z14" s="66">
        <v>169.93</v>
      </c>
      <c r="AA14" s="66">
        <v>0</v>
      </c>
      <c r="AB14" s="66">
        <f t="shared" si="9"/>
        <v>169.93</v>
      </c>
      <c r="AC14" s="74">
        <f t="shared" si="10"/>
        <v>280.053</v>
      </c>
      <c r="AD14" s="60"/>
    </row>
    <row r="15" spans="1:30" ht="16.5">
      <c r="A15" s="36">
        <v>11</v>
      </c>
      <c r="B15" s="18" t="s">
        <v>58</v>
      </c>
      <c r="C15" s="19">
        <v>0</v>
      </c>
      <c r="D15" s="19">
        <v>0</v>
      </c>
      <c r="E15" s="20">
        <v>0</v>
      </c>
      <c r="F15" s="21">
        <v>0</v>
      </c>
      <c r="G15" s="56">
        <v>0</v>
      </c>
      <c r="H15" s="21">
        <v>4.0049999999999999</v>
      </c>
      <c r="I15" s="23">
        <f t="shared" si="0"/>
        <v>4.0049999999999999</v>
      </c>
      <c r="J15" s="21">
        <v>0</v>
      </c>
      <c r="K15" s="21">
        <v>0</v>
      </c>
      <c r="L15" s="24">
        <f t="shared" si="1"/>
        <v>0</v>
      </c>
      <c r="M15" s="41">
        <f t="shared" si="2"/>
        <v>4.0049999999999999</v>
      </c>
      <c r="N15" s="21">
        <v>0</v>
      </c>
      <c r="O15" s="21">
        <v>0</v>
      </c>
      <c r="P15" s="24">
        <f t="shared" si="3"/>
        <v>0</v>
      </c>
      <c r="Q15" s="43">
        <f t="shared" si="4"/>
        <v>4.0049999999999999</v>
      </c>
      <c r="R15" s="17">
        <v>104.28</v>
      </c>
      <c r="S15" s="17">
        <v>104.28</v>
      </c>
      <c r="T15" s="24">
        <f t="shared" si="5"/>
        <v>0</v>
      </c>
      <c r="U15" s="25">
        <f t="shared" si="6"/>
        <v>4.0049999999999999</v>
      </c>
      <c r="V15" s="25">
        <v>364.74</v>
      </c>
      <c r="W15" s="62">
        <v>129.74</v>
      </c>
      <c r="X15" s="25">
        <f t="shared" si="7"/>
        <v>235</v>
      </c>
      <c r="Y15" s="60">
        <f t="shared" si="8"/>
        <v>239.005</v>
      </c>
      <c r="Z15" s="66">
        <v>555.29999999999995</v>
      </c>
      <c r="AA15" s="66">
        <v>0</v>
      </c>
      <c r="AB15" s="66">
        <f t="shared" si="9"/>
        <v>555.29999999999995</v>
      </c>
      <c r="AC15" s="60">
        <f t="shared" si="10"/>
        <v>794.30499999999995</v>
      </c>
      <c r="AD15" s="60"/>
    </row>
    <row r="16" spans="1:30" ht="17.25" customHeight="1">
      <c r="A16" s="36">
        <v>12</v>
      </c>
      <c r="B16" s="18" t="s">
        <v>10</v>
      </c>
      <c r="C16" s="19">
        <v>0</v>
      </c>
      <c r="D16" s="26">
        <v>0</v>
      </c>
      <c r="E16" s="20">
        <v>0</v>
      </c>
      <c r="F16" s="21">
        <v>0</v>
      </c>
      <c r="G16" s="54">
        <v>0</v>
      </c>
      <c r="H16" s="21">
        <v>0</v>
      </c>
      <c r="I16" s="23">
        <f t="shared" si="0"/>
        <v>0</v>
      </c>
      <c r="J16" s="21">
        <v>1664.5</v>
      </c>
      <c r="K16" s="21">
        <v>1664.5</v>
      </c>
      <c r="L16" s="24">
        <f t="shared" si="1"/>
        <v>0</v>
      </c>
      <c r="M16" s="41">
        <f t="shared" si="2"/>
        <v>0</v>
      </c>
      <c r="N16" s="21">
        <v>0</v>
      </c>
      <c r="O16" s="21">
        <v>0</v>
      </c>
      <c r="P16" s="24">
        <f t="shared" si="3"/>
        <v>0</v>
      </c>
      <c r="Q16" s="43">
        <f t="shared" si="4"/>
        <v>0</v>
      </c>
      <c r="R16" s="17">
        <v>1278.9549999999999</v>
      </c>
      <c r="S16" s="61">
        <v>1179.665</v>
      </c>
      <c r="T16" s="24">
        <v>99.29</v>
      </c>
      <c r="U16" s="25">
        <f t="shared" si="6"/>
        <v>99.29</v>
      </c>
      <c r="V16" s="25">
        <v>48</v>
      </c>
      <c r="W16" s="25"/>
      <c r="X16" s="25">
        <f t="shared" si="7"/>
        <v>48</v>
      </c>
      <c r="Y16" s="60">
        <f t="shared" si="8"/>
        <v>147.29000000000002</v>
      </c>
      <c r="Z16" s="66">
        <v>1247.0350000000001</v>
      </c>
      <c r="AA16" s="66">
        <v>0</v>
      </c>
      <c r="AB16" s="66">
        <f t="shared" si="9"/>
        <v>1247.0350000000001</v>
      </c>
      <c r="AC16" s="74">
        <f t="shared" si="10"/>
        <v>1394.325</v>
      </c>
      <c r="AD16" s="60"/>
    </row>
    <row r="17" spans="1:30" ht="18" customHeight="1">
      <c r="A17" s="36">
        <v>13</v>
      </c>
      <c r="B17" s="18" t="s">
        <v>11</v>
      </c>
      <c r="C17" s="19">
        <v>0</v>
      </c>
      <c r="D17" s="19">
        <v>0</v>
      </c>
      <c r="E17" s="20">
        <v>0</v>
      </c>
      <c r="F17" s="21">
        <v>0</v>
      </c>
      <c r="G17" s="56">
        <v>0</v>
      </c>
      <c r="H17" s="21">
        <v>0</v>
      </c>
      <c r="I17" s="23">
        <f t="shared" si="0"/>
        <v>0</v>
      </c>
      <c r="J17" s="21">
        <v>827.42444999999998</v>
      </c>
      <c r="K17" s="21">
        <v>827.42444999999998</v>
      </c>
      <c r="L17" s="24">
        <f>SUM(J17-K17)</f>
        <v>0</v>
      </c>
      <c r="M17" s="41">
        <f t="shared" si="2"/>
        <v>0</v>
      </c>
      <c r="N17" s="21">
        <v>500</v>
      </c>
      <c r="O17" s="27">
        <v>500</v>
      </c>
      <c r="P17" s="28">
        <f t="shared" si="3"/>
        <v>0</v>
      </c>
      <c r="Q17" s="43">
        <f t="shared" si="4"/>
        <v>0</v>
      </c>
      <c r="R17" s="17">
        <v>1387.9349999999999</v>
      </c>
      <c r="S17" s="61">
        <v>1335.81</v>
      </c>
      <c r="T17" s="24">
        <f t="shared" si="5"/>
        <v>52.125</v>
      </c>
      <c r="U17" s="25">
        <f t="shared" si="6"/>
        <v>52.125</v>
      </c>
      <c r="V17" s="25">
        <v>1199.83</v>
      </c>
      <c r="W17" s="62">
        <v>763.17399999999998</v>
      </c>
      <c r="X17" s="25">
        <f t="shared" si="7"/>
        <v>436.65599999999995</v>
      </c>
      <c r="Y17" s="60">
        <f t="shared" si="8"/>
        <v>488.78099999999995</v>
      </c>
      <c r="Z17" s="66"/>
      <c r="AA17" s="66">
        <v>0</v>
      </c>
      <c r="AB17" s="66">
        <f t="shared" si="9"/>
        <v>0</v>
      </c>
      <c r="AC17" s="60">
        <f t="shared" si="10"/>
        <v>488.78099999999995</v>
      </c>
      <c r="AD17" s="60"/>
    </row>
    <row r="18" spans="1:30" ht="16.5">
      <c r="A18" s="36">
        <v>14</v>
      </c>
      <c r="B18" s="18" t="s">
        <v>12</v>
      </c>
      <c r="C18" s="19">
        <v>0</v>
      </c>
      <c r="D18" s="19">
        <v>0</v>
      </c>
      <c r="E18" s="29">
        <v>0</v>
      </c>
      <c r="F18" s="21">
        <v>0</v>
      </c>
      <c r="G18" s="56">
        <v>0</v>
      </c>
      <c r="H18" s="21">
        <v>0</v>
      </c>
      <c r="I18" s="23">
        <f t="shared" si="0"/>
        <v>0</v>
      </c>
      <c r="J18" s="21">
        <v>525.69000000000005</v>
      </c>
      <c r="K18" s="21">
        <v>525.69000000000005</v>
      </c>
      <c r="L18" s="24">
        <f t="shared" si="1"/>
        <v>0</v>
      </c>
      <c r="M18" s="41">
        <f t="shared" si="2"/>
        <v>0</v>
      </c>
      <c r="N18" s="21">
        <v>519.65</v>
      </c>
      <c r="O18" s="21">
        <v>519.65</v>
      </c>
      <c r="P18" s="24">
        <f t="shared" si="3"/>
        <v>0</v>
      </c>
      <c r="Q18" s="43">
        <f t="shared" si="4"/>
        <v>0</v>
      </c>
      <c r="R18" s="17">
        <v>715.92</v>
      </c>
      <c r="S18" s="17">
        <v>697.93</v>
      </c>
      <c r="T18" s="24">
        <f t="shared" si="5"/>
        <v>17.990000000000009</v>
      </c>
      <c r="U18" s="25">
        <f t="shared" si="6"/>
        <v>17.990000000000009</v>
      </c>
      <c r="V18" s="25">
        <v>546.59</v>
      </c>
      <c r="W18" s="25">
        <v>347.59</v>
      </c>
      <c r="X18" s="25">
        <f t="shared" si="7"/>
        <v>199.00000000000006</v>
      </c>
      <c r="Y18" s="60">
        <f t="shared" si="8"/>
        <v>216.99000000000007</v>
      </c>
      <c r="Z18" s="66">
        <v>374.57799999999997</v>
      </c>
      <c r="AA18" s="66">
        <v>0</v>
      </c>
      <c r="AB18" s="66">
        <f t="shared" si="9"/>
        <v>374.57799999999997</v>
      </c>
      <c r="AC18" s="60">
        <f t="shared" si="10"/>
        <v>591.56799999999998</v>
      </c>
      <c r="AD18" s="60"/>
    </row>
    <row r="19" spans="1:30" ht="16.5">
      <c r="A19" s="36">
        <v>15</v>
      </c>
      <c r="B19" s="18" t="s">
        <v>13</v>
      </c>
      <c r="C19" s="19">
        <v>0</v>
      </c>
      <c r="D19" s="19">
        <v>0</v>
      </c>
      <c r="E19" s="20">
        <v>0</v>
      </c>
      <c r="F19" s="21">
        <v>0</v>
      </c>
      <c r="G19" s="54">
        <v>0</v>
      </c>
      <c r="H19" s="21">
        <v>0</v>
      </c>
      <c r="I19" s="23">
        <f t="shared" si="0"/>
        <v>0</v>
      </c>
      <c r="J19" s="21">
        <v>393.5</v>
      </c>
      <c r="K19" s="21">
        <v>295.29000000000002</v>
      </c>
      <c r="L19" s="24">
        <f t="shared" si="1"/>
        <v>98.20999999999998</v>
      </c>
      <c r="M19" s="41">
        <f t="shared" si="2"/>
        <v>98.20999999999998</v>
      </c>
      <c r="N19" s="21">
        <v>0</v>
      </c>
      <c r="O19" s="21">
        <v>0</v>
      </c>
      <c r="P19" s="24">
        <f t="shared" si="3"/>
        <v>0</v>
      </c>
      <c r="Q19" s="43">
        <f t="shared" si="4"/>
        <v>98.20999999999998</v>
      </c>
      <c r="R19" s="17">
        <v>343.7</v>
      </c>
      <c r="S19" s="17">
        <v>343.7</v>
      </c>
      <c r="T19" s="24">
        <f t="shared" si="5"/>
        <v>0</v>
      </c>
      <c r="U19" s="25">
        <f t="shared" si="6"/>
        <v>98.20999999999998</v>
      </c>
      <c r="V19" s="25"/>
      <c r="W19" s="25"/>
      <c r="X19" s="25">
        <f t="shared" si="7"/>
        <v>0</v>
      </c>
      <c r="Y19" s="60">
        <f t="shared" si="8"/>
        <v>98.20999999999998</v>
      </c>
      <c r="Z19" s="66">
        <v>508.23</v>
      </c>
      <c r="AA19" s="66">
        <v>0</v>
      </c>
      <c r="AB19" s="66">
        <f t="shared" si="9"/>
        <v>508.23</v>
      </c>
      <c r="AC19" s="60">
        <f t="shared" si="10"/>
        <v>606.44000000000005</v>
      </c>
      <c r="AD19" s="60"/>
    </row>
    <row r="20" spans="1:30" ht="16.5">
      <c r="A20" s="36">
        <v>16</v>
      </c>
      <c r="B20" s="18" t="s">
        <v>14</v>
      </c>
      <c r="C20" s="19">
        <v>0</v>
      </c>
      <c r="D20" s="19">
        <v>0</v>
      </c>
      <c r="E20" s="20">
        <v>0</v>
      </c>
      <c r="F20" s="21">
        <v>0</v>
      </c>
      <c r="G20" s="54">
        <v>0</v>
      </c>
      <c r="H20" s="21">
        <v>0</v>
      </c>
      <c r="I20" s="23">
        <f>SUM(C20:H20)</f>
        <v>0</v>
      </c>
      <c r="J20" s="21">
        <v>0</v>
      </c>
      <c r="K20" s="21">
        <v>0</v>
      </c>
      <c r="L20" s="24">
        <f t="shared" si="1"/>
        <v>0</v>
      </c>
      <c r="M20" s="41">
        <f t="shared" si="2"/>
        <v>0</v>
      </c>
      <c r="N20" s="21">
        <v>438.81700000000001</v>
      </c>
      <c r="O20" s="21">
        <v>431.98</v>
      </c>
      <c r="P20" s="24">
        <f t="shared" si="3"/>
        <v>6.8369999999999891</v>
      </c>
      <c r="Q20" s="43">
        <f t="shared" si="4"/>
        <v>6.8369999999999891</v>
      </c>
      <c r="R20" s="17">
        <v>872.15</v>
      </c>
      <c r="S20" s="61">
        <v>608.32000000000005</v>
      </c>
      <c r="T20" s="24">
        <f t="shared" si="5"/>
        <v>263.82999999999993</v>
      </c>
      <c r="U20" s="25">
        <f t="shared" si="6"/>
        <v>270.66699999999992</v>
      </c>
      <c r="V20" s="25">
        <v>1737.77</v>
      </c>
      <c r="W20" s="62">
        <v>4.3499999999999996</v>
      </c>
      <c r="X20" s="25">
        <f t="shared" si="7"/>
        <v>1733.42</v>
      </c>
      <c r="Y20" s="60">
        <f t="shared" si="8"/>
        <v>2004.087</v>
      </c>
      <c r="Z20" s="66">
        <v>200.27</v>
      </c>
      <c r="AA20" s="66">
        <v>0</v>
      </c>
      <c r="AB20" s="66">
        <f t="shared" si="9"/>
        <v>200.27</v>
      </c>
      <c r="AC20" s="60">
        <f t="shared" si="10"/>
        <v>2204.357</v>
      </c>
      <c r="AD20" s="60"/>
    </row>
    <row r="21" spans="1:30" ht="16.5">
      <c r="A21" s="36">
        <v>17</v>
      </c>
      <c r="B21" s="18" t="s">
        <v>15</v>
      </c>
      <c r="C21" s="19">
        <v>0</v>
      </c>
      <c r="D21" s="30">
        <v>8</v>
      </c>
      <c r="E21" s="20">
        <v>1.4</v>
      </c>
      <c r="F21" s="21">
        <v>0</v>
      </c>
      <c r="G21" s="54">
        <v>0</v>
      </c>
      <c r="H21" s="21">
        <v>0</v>
      </c>
      <c r="I21" s="23">
        <f t="shared" si="0"/>
        <v>9.4</v>
      </c>
      <c r="J21" s="21">
        <v>1242.9000000000001</v>
      </c>
      <c r="K21" s="21">
        <v>1242.9000000000001</v>
      </c>
      <c r="L21" s="24">
        <f t="shared" si="1"/>
        <v>0</v>
      </c>
      <c r="M21" s="41">
        <f t="shared" si="2"/>
        <v>9.4</v>
      </c>
      <c r="N21" s="21">
        <v>486.87</v>
      </c>
      <c r="O21" s="21">
        <v>486.87</v>
      </c>
      <c r="P21" s="24">
        <f t="shared" si="3"/>
        <v>0</v>
      </c>
      <c r="Q21" s="43">
        <f t="shared" si="4"/>
        <v>9.4</v>
      </c>
      <c r="R21" s="17">
        <v>1165</v>
      </c>
      <c r="S21" s="17">
        <v>704</v>
      </c>
      <c r="T21" s="24">
        <f t="shared" si="5"/>
        <v>461</v>
      </c>
      <c r="U21" s="25">
        <f t="shared" si="6"/>
        <v>470.4</v>
      </c>
      <c r="V21" s="25">
        <v>958.76599999999996</v>
      </c>
      <c r="W21" s="25"/>
      <c r="X21" s="25">
        <f t="shared" si="7"/>
        <v>958.76599999999996</v>
      </c>
      <c r="Y21" s="60">
        <f t="shared" si="8"/>
        <v>1429.1659999999999</v>
      </c>
      <c r="Z21" s="66"/>
      <c r="AA21" s="66">
        <v>0</v>
      </c>
      <c r="AB21" s="66">
        <f t="shared" si="9"/>
        <v>0</v>
      </c>
      <c r="AC21" s="60">
        <f t="shared" si="10"/>
        <v>1429.1659999999999</v>
      </c>
      <c r="AD21" s="60"/>
    </row>
    <row r="22" spans="1:30" ht="24" customHeight="1">
      <c r="A22" s="36">
        <v>18</v>
      </c>
      <c r="B22" s="18" t="s">
        <v>16</v>
      </c>
      <c r="C22" s="19">
        <v>0</v>
      </c>
      <c r="D22" s="19">
        <v>0</v>
      </c>
      <c r="E22" s="20">
        <v>23.012</v>
      </c>
      <c r="F22" s="21">
        <v>0</v>
      </c>
      <c r="G22" s="56">
        <v>0</v>
      </c>
      <c r="H22" s="21">
        <v>0</v>
      </c>
      <c r="I22" s="23">
        <f t="shared" si="0"/>
        <v>23.012</v>
      </c>
      <c r="J22" s="21">
        <v>276.74</v>
      </c>
      <c r="K22" s="21">
        <v>276.74</v>
      </c>
      <c r="L22" s="24">
        <f t="shared" si="1"/>
        <v>0</v>
      </c>
      <c r="M22" s="41">
        <f t="shared" si="2"/>
        <v>23.012</v>
      </c>
      <c r="N22" s="21">
        <v>0</v>
      </c>
      <c r="O22" s="21">
        <v>0</v>
      </c>
      <c r="P22" s="24">
        <f t="shared" si="3"/>
        <v>0</v>
      </c>
      <c r="Q22" s="43">
        <f t="shared" si="4"/>
        <v>23.012</v>
      </c>
      <c r="R22" s="17">
        <v>602.84</v>
      </c>
      <c r="S22" s="17">
        <v>602.84</v>
      </c>
      <c r="T22" s="24">
        <f t="shared" si="5"/>
        <v>0</v>
      </c>
      <c r="U22" s="25">
        <f t="shared" si="6"/>
        <v>23.012</v>
      </c>
      <c r="V22" s="25">
        <v>1694.25</v>
      </c>
      <c r="W22" s="25">
        <v>1008.07</v>
      </c>
      <c r="X22" s="25">
        <f t="shared" si="7"/>
        <v>686.18</v>
      </c>
      <c r="Y22" s="60">
        <f t="shared" si="8"/>
        <v>709.19200000000001</v>
      </c>
      <c r="Z22" s="66"/>
      <c r="AA22" s="66">
        <v>0</v>
      </c>
      <c r="AB22" s="66">
        <f t="shared" si="9"/>
        <v>0</v>
      </c>
      <c r="AC22" s="60">
        <f t="shared" si="10"/>
        <v>709.19200000000001</v>
      </c>
      <c r="AD22" s="60"/>
    </row>
    <row r="23" spans="1:30" ht="15.75" customHeight="1">
      <c r="A23" s="36">
        <v>19</v>
      </c>
      <c r="B23" s="18" t="s">
        <v>17</v>
      </c>
      <c r="C23" s="26">
        <v>0</v>
      </c>
      <c r="D23" s="19">
        <v>0</v>
      </c>
      <c r="E23" s="20">
        <v>0</v>
      </c>
      <c r="F23" s="21">
        <v>0</v>
      </c>
      <c r="G23" s="56">
        <v>0</v>
      </c>
      <c r="H23" s="21">
        <v>0</v>
      </c>
      <c r="I23" s="23">
        <f t="shared" si="0"/>
        <v>0</v>
      </c>
      <c r="J23" s="21">
        <v>813.4425</v>
      </c>
      <c r="K23" s="21">
        <v>813.4425</v>
      </c>
      <c r="L23" s="24">
        <f t="shared" si="1"/>
        <v>0</v>
      </c>
      <c r="M23" s="41">
        <f t="shared" si="2"/>
        <v>0</v>
      </c>
      <c r="N23" s="21">
        <v>25</v>
      </c>
      <c r="O23" s="21">
        <v>21.729410000000001</v>
      </c>
      <c r="P23" s="24">
        <f t="shared" si="3"/>
        <v>3.2705899999999986</v>
      </c>
      <c r="Q23" s="43">
        <f t="shared" si="4"/>
        <v>3.2705899999999986</v>
      </c>
      <c r="R23" s="17">
        <v>3042</v>
      </c>
      <c r="S23" s="61">
        <v>1929.3009999999999</v>
      </c>
      <c r="T23" s="24">
        <f t="shared" si="5"/>
        <v>1112.6990000000001</v>
      </c>
      <c r="U23" s="25">
        <f t="shared" si="6"/>
        <v>1115.9695900000002</v>
      </c>
      <c r="V23" s="25">
        <v>1063.164</v>
      </c>
      <c r="W23" s="25"/>
      <c r="X23" s="25">
        <f t="shared" si="7"/>
        <v>1063.164</v>
      </c>
      <c r="Y23" s="60">
        <f t="shared" si="8"/>
        <v>2179.1335900000004</v>
      </c>
      <c r="Z23" s="66"/>
      <c r="AA23" s="66">
        <v>0</v>
      </c>
      <c r="AB23" s="66">
        <f t="shared" si="9"/>
        <v>0</v>
      </c>
      <c r="AC23" s="60">
        <f t="shared" si="10"/>
        <v>2179.1335900000004</v>
      </c>
      <c r="AD23" s="60"/>
    </row>
    <row r="24" spans="1:30" ht="16.5" customHeight="1">
      <c r="A24" s="36" t="s">
        <v>74</v>
      </c>
      <c r="B24" s="18" t="s">
        <v>18</v>
      </c>
      <c r="C24" s="19">
        <v>0</v>
      </c>
      <c r="D24" s="19">
        <v>0</v>
      </c>
      <c r="E24" s="20">
        <v>0</v>
      </c>
      <c r="F24" s="21">
        <v>0</v>
      </c>
      <c r="G24" s="56">
        <v>0</v>
      </c>
      <c r="H24" s="21">
        <v>0</v>
      </c>
      <c r="I24" s="23">
        <f t="shared" si="0"/>
        <v>0</v>
      </c>
      <c r="J24" s="21">
        <v>0</v>
      </c>
      <c r="K24" s="21">
        <v>0</v>
      </c>
      <c r="L24" s="24">
        <f t="shared" si="1"/>
        <v>0</v>
      </c>
      <c r="M24" s="41">
        <f t="shared" si="2"/>
        <v>0</v>
      </c>
      <c r="N24" s="21">
        <v>410.54199999999997</v>
      </c>
      <c r="O24" s="21">
        <v>410.51400000000001</v>
      </c>
      <c r="P24" s="24">
        <f t="shared" si="3"/>
        <v>2.7999999999963165E-2</v>
      </c>
      <c r="Q24" s="43">
        <f t="shared" si="4"/>
        <v>2.7999999999963165E-2</v>
      </c>
      <c r="R24" s="17">
        <v>185.39</v>
      </c>
      <c r="S24" s="17">
        <v>185.39</v>
      </c>
      <c r="T24" s="24">
        <f t="shared" si="5"/>
        <v>0</v>
      </c>
      <c r="U24" s="25">
        <f t="shared" si="6"/>
        <v>2.7999999999963165E-2</v>
      </c>
      <c r="V24" s="25">
        <v>264.80763999999999</v>
      </c>
      <c r="W24" s="62">
        <v>264.80763999999999</v>
      </c>
      <c r="X24" s="25">
        <f t="shared" si="7"/>
        <v>0</v>
      </c>
      <c r="Y24" s="60">
        <f>U24+X24</f>
        <v>2.7999999999963165E-2</v>
      </c>
      <c r="Z24" s="66">
        <v>878.63</v>
      </c>
      <c r="AA24" s="66">
        <v>0</v>
      </c>
      <c r="AB24" s="66">
        <f t="shared" si="9"/>
        <v>878.63</v>
      </c>
      <c r="AC24" s="60">
        <f t="shared" si="10"/>
        <v>878.6579999999999</v>
      </c>
      <c r="AD24" s="60"/>
    </row>
    <row r="25" spans="1:30" ht="15" customHeight="1">
      <c r="A25" s="36">
        <v>21</v>
      </c>
      <c r="B25" s="18" t="s">
        <v>19</v>
      </c>
      <c r="C25" s="19">
        <v>0</v>
      </c>
      <c r="D25" s="19">
        <v>0</v>
      </c>
      <c r="E25" s="20">
        <v>0</v>
      </c>
      <c r="F25" s="21">
        <v>0</v>
      </c>
      <c r="G25" s="56">
        <v>0</v>
      </c>
      <c r="H25" s="21">
        <v>0</v>
      </c>
      <c r="I25" s="23">
        <f t="shared" si="0"/>
        <v>0</v>
      </c>
      <c r="J25" s="21">
        <v>2067.65</v>
      </c>
      <c r="K25" s="21">
        <v>2067.65</v>
      </c>
      <c r="L25" s="24">
        <f t="shared" si="1"/>
        <v>0</v>
      </c>
      <c r="M25" s="41">
        <f t="shared" si="2"/>
        <v>0</v>
      </c>
      <c r="N25" s="21">
        <v>0</v>
      </c>
      <c r="O25" s="21">
        <v>0</v>
      </c>
      <c r="P25" s="24">
        <f t="shared" si="3"/>
        <v>0</v>
      </c>
      <c r="Q25" s="43">
        <f t="shared" si="4"/>
        <v>0</v>
      </c>
      <c r="R25" s="17">
        <v>1061.3599999999999</v>
      </c>
      <c r="S25" s="17">
        <v>529.91999999999996</v>
      </c>
      <c r="T25" s="24">
        <f t="shared" si="5"/>
        <v>531.43999999999994</v>
      </c>
      <c r="U25" s="25">
        <f t="shared" si="6"/>
        <v>531.43999999999994</v>
      </c>
      <c r="V25" s="25">
        <v>154.27879999999999</v>
      </c>
      <c r="W25" s="25"/>
      <c r="X25" s="25">
        <f t="shared" si="7"/>
        <v>154.27879999999999</v>
      </c>
      <c r="Y25" s="60">
        <f t="shared" si="8"/>
        <v>685.71879999999987</v>
      </c>
      <c r="Z25" s="66"/>
      <c r="AA25" s="66">
        <v>0</v>
      </c>
      <c r="AB25" s="66">
        <f t="shared" si="9"/>
        <v>0</v>
      </c>
      <c r="AC25" s="60">
        <f t="shared" si="10"/>
        <v>685.71879999999987</v>
      </c>
      <c r="AD25" s="60"/>
    </row>
    <row r="26" spans="1:30" ht="22.5" customHeight="1">
      <c r="A26" s="33"/>
      <c r="B26" s="31" t="s">
        <v>20</v>
      </c>
      <c r="C26" s="31">
        <f>SUM(C5:C25)</f>
        <v>0</v>
      </c>
      <c r="D26" s="31">
        <f t="shared" ref="D26:J26" si="11">SUM(D5:D25)</f>
        <v>8</v>
      </c>
      <c r="E26" s="31">
        <f t="shared" si="11"/>
        <v>24.911999999999999</v>
      </c>
      <c r="F26" s="31">
        <f t="shared" si="11"/>
        <v>0</v>
      </c>
      <c r="G26" s="57">
        <f t="shared" si="11"/>
        <v>0</v>
      </c>
      <c r="H26" s="31">
        <f t="shared" si="11"/>
        <v>25.114999999999998</v>
      </c>
      <c r="I26" s="31">
        <f t="shared" si="0"/>
        <v>58.027000000000001</v>
      </c>
      <c r="J26" s="31">
        <f t="shared" si="11"/>
        <v>12132.996949999999</v>
      </c>
      <c r="K26" s="31">
        <f>SUM(K5:K25)</f>
        <v>11786.915950000001</v>
      </c>
      <c r="L26" s="31">
        <f t="shared" si="1"/>
        <v>346.08099999999831</v>
      </c>
      <c r="M26" s="46">
        <f t="shared" si="2"/>
        <v>404.1079999999983</v>
      </c>
      <c r="N26" s="31">
        <f>SUM(N5:N25)</f>
        <v>4162</v>
      </c>
      <c r="O26" s="31">
        <f>SUM(O5:O25)</f>
        <v>4151.8644100000001</v>
      </c>
      <c r="P26" s="31">
        <f t="shared" si="3"/>
        <v>10.135589999999866</v>
      </c>
      <c r="Q26" s="31">
        <f t="shared" si="4"/>
        <v>414.24358999999816</v>
      </c>
      <c r="R26" s="31">
        <f>SUM(R5:R25)</f>
        <v>14549.969000000001</v>
      </c>
      <c r="S26" s="31">
        <f>SUM(S5:S25)</f>
        <v>11919.47155</v>
      </c>
      <c r="T26" s="31">
        <f>R26-S26</f>
        <v>2630.4974500000008</v>
      </c>
      <c r="U26" s="31">
        <f t="shared" si="6"/>
        <v>3044.741039999999</v>
      </c>
      <c r="V26" s="31">
        <f>SUM(V5:V25)</f>
        <v>15126.346440000001</v>
      </c>
      <c r="W26" s="31">
        <f>SUM(W5:W25)</f>
        <v>5035.8728810000002</v>
      </c>
      <c r="X26" s="31">
        <f t="shared" si="7"/>
        <v>10090.473559000002</v>
      </c>
      <c r="Y26" s="31">
        <f>U26+X26</f>
        <v>13135.214599000001</v>
      </c>
      <c r="Z26" s="67">
        <f>SUM(Z5:Z25)</f>
        <v>10218.772999999999</v>
      </c>
      <c r="AA26" s="66">
        <f>SUM(AA5:AA25)</f>
        <v>1446.26</v>
      </c>
      <c r="AB26" s="66">
        <f t="shared" si="9"/>
        <v>8772.512999999999</v>
      </c>
      <c r="AC26" s="75">
        <f>Y26+Z26</f>
        <v>23353.987599</v>
      </c>
      <c r="AD26" s="31"/>
    </row>
    <row r="27" spans="1:30" ht="16.5">
      <c r="A27" s="132" t="s">
        <v>21</v>
      </c>
      <c r="B27" s="132"/>
      <c r="C27" s="20"/>
      <c r="D27" s="20"/>
      <c r="E27" s="21"/>
      <c r="F27" s="21"/>
      <c r="G27" s="58"/>
      <c r="H27" s="21"/>
      <c r="I27" s="24"/>
      <c r="J27" s="21"/>
      <c r="K27" s="21"/>
      <c r="L27" s="24"/>
      <c r="M27" s="41"/>
      <c r="N27" s="21"/>
      <c r="O27" s="21"/>
      <c r="P27" s="24"/>
      <c r="Q27" s="43"/>
      <c r="R27" s="17"/>
      <c r="S27" s="17"/>
      <c r="T27" s="24"/>
      <c r="U27" s="25"/>
      <c r="V27" s="25"/>
      <c r="W27" s="25"/>
      <c r="X27" s="25"/>
      <c r="Y27" s="60"/>
      <c r="Z27" s="66"/>
      <c r="AA27" s="66"/>
      <c r="AB27" s="66"/>
      <c r="AC27" s="60"/>
      <c r="AD27" s="60"/>
    </row>
    <row r="28" spans="1:30" ht="16.5" customHeight="1">
      <c r="A28" s="36">
        <v>22</v>
      </c>
      <c r="B28" s="18" t="s">
        <v>22</v>
      </c>
      <c r="C28" s="19">
        <v>2.59</v>
      </c>
      <c r="D28" s="19">
        <v>0</v>
      </c>
      <c r="E28" s="20">
        <v>0</v>
      </c>
      <c r="F28" s="21">
        <v>0</v>
      </c>
      <c r="G28" s="56">
        <v>0</v>
      </c>
      <c r="H28" s="21">
        <v>0</v>
      </c>
      <c r="I28" s="23">
        <f t="shared" si="0"/>
        <v>2.59</v>
      </c>
      <c r="J28" s="21">
        <v>256.23</v>
      </c>
      <c r="K28" s="21">
        <v>256.23</v>
      </c>
      <c r="L28" s="24">
        <f t="shared" si="1"/>
        <v>0</v>
      </c>
      <c r="M28" s="41">
        <f t="shared" si="2"/>
        <v>2.59</v>
      </c>
      <c r="N28" s="21">
        <v>206</v>
      </c>
      <c r="O28" s="21">
        <v>206</v>
      </c>
      <c r="P28" s="24">
        <f t="shared" si="3"/>
        <v>0</v>
      </c>
      <c r="Q28" s="43">
        <f t="shared" si="4"/>
        <v>2.59</v>
      </c>
      <c r="R28" s="17">
        <v>184.69</v>
      </c>
      <c r="S28" s="17">
        <v>0</v>
      </c>
      <c r="T28" s="24">
        <f t="shared" si="5"/>
        <v>184.69</v>
      </c>
      <c r="U28" s="25">
        <f t="shared" si="6"/>
        <v>187.28</v>
      </c>
      <c r="V28" s="25">
        <v>340.99</v>
      </c>
      <c r="W28" s="25"/>
      <c r="X28" s="25">
        <f t="shared" si="7"/>
        <v>340.99</v>
      </c>
      <c r="Y28" s="60">
        <f t="shared" si="8"/>
        <v>528.27</v>
      </c>
      <c r="Z28" s="66"/>
      <c r="AA28" s="66">
        <v>0</v>
      </c>
      <c r="AB28" s="66">
        <f t="shared" si="9"/>
        <v>0</v>
      </c>
      <c r="AC28" s="60">
        <f t="shared" ref="AC28:AC35" si="12">Y28+AB28</f>
        <v>528.27</v>
      </c>
      <c r="AD28" s="60"/>
    </row>
    <row r="29" spans="1:30" ht="16.5" customHeight="1">
      <c r="A29" s="36">
        <v>23</v>
      </c>
      <c r="B29" s="18" t="s">
        <v>23</v>
      </c>
      <c r="C29" s="64">
        <v>0</v>
      </c>
      <c r="D29" s="19">
        <v>51.19</v>
      </c>
      <c r="E29" s="65">
        <v>517.96</v>
      </c>
      <c r="F29" s="21">
        <v>0</v>
      </c>
      <c r="G29" s="56">
        <v>33.51</v>
      </c>
      <c r="H29" s="21">
        <v>208.95</v>
      </c>
      <c r="I29" s="23">
        <f t="shared" si="0"/>
        <v>811.61000000000013</v>
      </c>
      <c r="J29" s="21">
        <v>452.38</v>
      </c>
      <c r="K29" s="63">
        <v>369.82105999999999</v>
      </c>
      <c r="L29" s="24">
        <f t="shared" si="1"/>
        <v>82.558940000000007</v>
      </c>
      <c r="M29" s="41">
        <f t="shared" si="2"/>
        <v>894.16894000000013</v>
      </c>
      <c r="N29" s="21">
        <v>0</v>
      </c>
      <c r="O29" s="21">
        <v>0</v>
      </c>
      <c r="P29" s="24">
        <f t="shared" si="3"/>
        <v>0</v>
      </c>
      <c r="Q29" s="43">
        <f t="shared" si="4"/>
        <v>894.16894000000013</v>
      </c>
      <c r="R29" s="17"/>
      <c r="S29" s="17"/>
      <c r="T29" s="24">
        <f t="shared" si="5"/>
        <v>0</v>
      </c>
      <c r="U29" s="25">
        <f t="shared" si="6"/>
        <v>894.16894000000013</v>
      </c>
      <c r="V29" s="25"/>
      <c r="W29" s="25"/>
      <c r="X29" s="25">
        <f t="shared" si="7"/>
        <v>0</v>
      </c>
      <c r="Y29" s="60">
        <f t="shared" si="8"/>
        <v>894.16894000000013</v>
      </c>
      <c r="Z29" s="66"/>
      <c r="AA29" s="66">
        <v>0</v>
      </c>
      <c r="AB29" s="66">
        <f t="shared" si="9"/>
        <v>0</v>
      </c>
      <c r="AC29" s="60">
        <f t="shared" si="12"/>
        <v>894.16894000000013</v>
      </c>
      <c r="AD29" s="60"/>
    </row>
    <row r="30" spans="1:30" ht="16.5">
      <c r="A30" s="36">
        <v>24</v>
      </c>
      <c r="B30" s="18" t="s">
        <v>24</v>
      </c>
      <c r="C30" s="19">
        <v>0</v>
      </c>
      <c r="D30" s="19">
        <v>0</v>
      </c>
      <c r="E30" s="20">
        <v>0</v>
      </c>
      <c r="F30" s="21">
        <v>0</v>
      </c>
      <c r="G30" s="56">
        <v>0</v>
      </c>
      <c r="H30" s="21">
        <v>0</v>
      </c>
      <c r="I30" s="23">
        <f t="shared" si="0"/>
        <v>0</v>
      </c>
      <c r="J30" s="21">
        <v>0</v>
      </c>
      <c r="K30" s="21">
        <v>0</v>
      </c>
      <c r="L30" s="24">
        <f t="shared" si="1"/>
        <v>0</v>
      </c>
      <c r="M30" s="41">
        <f t="shared" si="2"/>
        <v>0</v>
      </c>
      <c r="N30" s="21">
        <v>55.241999999999997</v>
      </c>
      <c r="O30" s="21">
        <v>55.241999999999997</v>
      </c>
      <c r="P30" s="24">
        <f t="shared" si="3"/>
        <v>0</v>
      </c>
      <c r="Q30" s="43">
        <f t="shared" si="4"/>
        <v>0</v>
      </c>
      <c r="R30" s="17">
        <v>173.898</v>
      </c>
      <c r="S30" s="61">
        <v>173.898</v>
      </c>
      <c r="T30" s="24">
        <f t="shared" si="5"/>
        <v>0</v>
      </c>
      <c r="U30" s="25">
        <f t="shared" si="6"/>
        <v>0</v>
      </c>
      <c r="V30" s="25">
        <v>223.99</v>
      </c>
      <c r="W30" s="62">
        <v>223.99</v>
      </c>
      <c r="X30" s="25">
        <f t="shared" si="7"/>
        <v>0</v>
      </c>
      <c r="Y30" s="60">
        <f t="shared" si="8"/>
        <v>0</v>
      </c>
      <c r="Z30" s="66">
        <v>531.24</v>
      </c>
      <c r="AA30" s="66">
        <v>0</v>
      </c>
      <c r="AB30" s="66">
        <f t="shared" si="9"/>
        <v>531.24</v>
      </c>
      <c r="AC30" s="60">
        <f t="shared" si="12"/>
        <v>531.24</v>
      </c>
      <c r="AD30" s="60"/>
    </row>
    <row r="31" spans="1:30" ht="16.5">
      <c r="A31" s="36">
        <v>25</v>
      </c>
      <c r="B31" s="18" t="s">
        <v>25</v>
      </c>
      <c r="C31" s="19">
        <v>0</v>
      </c>
      <c r="D31" s="19">
        <v>0</v>
      </c>
      <c r="E31" s="20">
        <v>0</v>
      </c>
      <c r="F31" s="21">
        <v>0</v>
      </c>
      <c r="G31" s="56">
        <v>0</v>
      </c>
      <c r="H31" s="21">
        <v>27.61</v>
      </c>
      <c r="I31" s="23">
        <f t="shared" si="0"/>
        <v>27.61</v>
      </c>
      <c r="J31" s="21">
        <v>143.25</v>
      </c>
      <c r="K31" s="21">
        <v>143.25</v>
      </c>
      <c r="L31" s="24">
        <f t="shared" si="1"/>
        <v>0</v>
      </c>
      <c r="M31" s="41">
        <f t="shared" si="2"/>
        <v>27.61</v>
      </c>
      <c r="N31" s="21">
        <v>87.14</v>
      </c>
      <c r="O31" s="21">
        <v>87.14</v>
      </c>
      <c r="P31" s="24">
        <f t="shared" si="3"/>
        <v>0</v>
      </c>
      <c r="Q31" s="43">
        <f t="shared" si="4"/>
        <v>27.61</v>
      </c>
      <c r="R31" s="17">
        <v>269.22000000000003</v>
      </c>
      <c r="S31" s="17">
        <v>269.22000000000003</v>
      </c>
      <c r="T31" s="24">
        <f t="shared" si="5"/>
        <v>0</v>
      </c>
      <c r="U31" s="25">
        <f t="shared" si="6"/>
        <v>27.61</v>
      </c>
      <c r="V31" s="25">
        <v>414.79199999999997</v>
      </c>
      <c r="W31" s="62">
        <v>414.79199999999997</v>
      </c>
      <c r="X31" s="25">
        <f t="shared" si="7"/>
        <v>0</v>
      </c>
      <c r="Y31" s="60">
        <f t="shared" si="8"/>
        <v>27.61</v>
      </c>
      <c r="Z31" s="66">
        <v>420.87</v>
      </c>
      <c r="AA31" s="66">
        <v>0</v>
      </c>
      <c r="AB31" s="66">
        <f t="shared" si="9"/>
        <v>420.87</v>
      </c>
      <c r="AC31" s="60">
        <f t="shared" si="12"/>
        <v>448.48</v>
      </c>
      <c r="AD31" s="60"/>
    </row>
    <row r="32" spans="1:30" ht="16.5">
      <c r="A32" s="36">
        <v>26</v>
      </c>
      <c r="B32" s="18" t="s">
        <v>26</v>
      </c>
      <c r="C32" s="19">
        <v>0</v>
      </c>
      <c r="D32" s="19">
        <v>0</v>
      </c>
      <c r="E32" s="20">
        <v>0</v>
      </c>
      <c r="F32" s="21">
        <v>0</v>
      </c>
      <c r="G32" s="56">
        <v>0</v>
      </c>
      <c r="H32" s="21">
        <v>20.5</v>
      </c>
      <c r="I32" s="23">
        <f t="shared" si="0"/>
        <v>20.5</v>
      </c>
      <c r="J32" s="21">
        <v>68</v>
      </c>
      <c r="K32" s="21">
        <v>68</v>
      </c>
      <c r="L32" s="24">
        <f t="shared" si="1"/>
        <v>0</v>
      </c>
      <c r="M32" s="41">
        <f t="shared" si="2"/>
        <v>20.5</v>
      </c>
      <c r="N32" s="21">
        <v>0</v>
      </c>
      <c r="O32" s="21">
        <v>0</v>
      </c>
      <c r="P32" s="24">
        <f t="shared" si="3"/>
        <v>0</v>
      </c>
      <c r="Q32" s="43">
        <f t="shared" si="4"/>
        <v>20.5</v>
      </c>
      <c r="R32" s="17">
        <v>330.94299999999998</v>
      </c>
      <c r="S32" s="17">
        <v>330.94299999999998</v>
      </c>
      <c r="T32" s="24">
        <f t="shared" si="5"/>
        <v>0</v>
      </c>
      <c r="U32" s="25">
        <f t="shared" si="6"/>
        <v>20.5</v>
      </c>
      <c r="V32" s="25">
        <v>261.60000000000002</v>
      </c>
      <c r="W32" s="62">
        <v>261.60000000000002</v>
      </c>
      <c r="X32" s="25">
        <f t="shared" si="7"/>
        <v>0</v>
      </c>
      <c r="Y32" s="60">
        <f t="shared" si="8"/>
        <v>20.5</v>
      </c>
      <c r="Z32" s="66">
        <v>210.18</v>
      </c>
      <c r="AA32" s="66">
        <v>0</v>
      </c>
      <c r="AB32" s="66">
        <f t="shared" si="9"/>
        <v>210.18</v>
      </c>
      <c r="AC32" s="60">
        <f t="shared" si="12"/>
        <v>230.68</v>
      </c>
      <c r="AD32" s="60"/>
    </row>
    <row r="33" spans="1:30" ht="16.5">
      <c r="A33" s="36">
        <v>27</v>
      </c>
      <c r="B33" s="18" t="s">
        <v>27</v>
      </c>
      <c r="C33" s="19">
        <v>0</v>
      </c>
      <c r="D33" s="19">
        <v>0</v>
      </c>
      <c r="E33" s="20">
        <v>0</v>
      </c>
      <c r="F33" s="21">
        <v>0</v>
      </c>
      <c r="G33" s="56">
        <v>0</v>
      </c>
      <c r="H33" s="21">
        <v>0</v>
      </c>
      <c r="I33" s="23">
        <f t="shared" si="0"/>
        <v>0</v>
      </c>
      <c r="J33" s="21">
        <v>619.11</v>
      </c>
      <c r="K33" s="21">
        <v>619.11</v>
      </c>
      <c r="L33" s="24">
        <f t="shared" si="1"/>
        <v>0</v>
      </c>
      <c r="M33" s="41">
        <f t="shared" si="2"/>
        <v>0</v>
      </c>
      <c r="N33" s="21">
        <v>454.26</v>
      </c>
      <c r="O33" s="21">
        <v>454.26</v>
      </c>
      <c r="P33" s="24">
        <f t="shared" si="3"/>
        <v>0</v>
      </c>
      <c r="Q33" s="43">
        <f t="shared" si="4"/>
        <v>0</v>
      </c>
      <c r="R33" s="17">
        <v>465.23930000000001</v>
      </c>
      <c r="S33" s="17">
        <v>465.23930000000001</v>
      </c>
      <c r="T33" s="24">
        <f t="shared" si="5"/>
        <v>0</v>
      </c>
      <c r="U33" s="25">
        <f t="shared" si="6"/>
        <v>0</v>
      </c>
      <c r="V33" s="25">
        <v>1044.6199999999999</v>
      </c>
      <c r="W33" s="62">
        <v>1044.6199999999999</v>
      </c>
      <c r="X33" s="25">
        <f t="shared" si="7"/>
        <v>0</v>
      </c>
      <c r="Y33" s="60">
        <f t="shared" si="8"/>
        <v>0</v>
      </c>
      <c r="Z33" s="66">
        <v>545.42999999999995</v>
      </c>
      <c r="AA33" s="66">
        <v>0</v>
      </c>
      <c r="AB33" s="66">
        <f t="shared" si="9"/>
        <v>545.42999999999995</v>
      </c>
      <c r="AC33" s="60">
        <f t="shared" si="12"/>
        <v>545.42999999999995</v>
      </c>
      <c r="AD33" s="60"/>
    </row>
    <row r="34" spans="1:30" ht="16.5">
      <c r="A34" s="36">
        <v>28</v>
      </c>
      <c r="B34" s="18" t="s">
        <v>28</v>
      </c>
      <c r="C34" s="19">
        <v>0</v>
      </c>
      <c r="D34" s="19">
        <v>0</v>
      </c>
      <c r="E34" s="20">
        <v>0</v>
      </c>
      <c r="F34" s="21">
        <v>0</v>
      </c>
      <c r="G34" s="56">
        <v>0</v>
      </c>
      <c r="H34" s="21">
        <v>0</v>
      </c>
      <c r="I34" s="23">
        <f t="shared" si="0"/>
        <v>0</v>
      </c>
      <c r="J34" s="21">
        <v>51.03</v>
      </c>
      <c r="K34" s="21">
        <v>51.03</v>
      </c>
      <c r="L34" s="24">
        <f t="shared" si="1"/>
        <v>0</v>
      </c>
      <c r="M34" s="41">
        <f t="shared" si="2"/>
        <v>0</v>
      </c>
      <c r="N34" s="21">
        <v>197.36</v>
      </c>
      <c r="O34" s="21">
        <v>197.36</v>
      </c>
      <c r="P34" s="24">
        <f t="shared" si="3"/>
        <v>0</v>
      </c>
      <c r="Q34" s="43">
        <f t="shared" si="4"/>
        <v>0</v>
      </c>
      <c r="R34" s="17">
        <v>155.11000000000001</v>
      </c>
      <c r="S34" s="17">
        <v>107.69</v>
      </c>
      <c r="T34" s="24">
        <f t="shared" si="5"/>
        <v>47.420000000000016</v>
      </c>
      <c r="U34" s="25">
        <f t="shared" si="6"/>
        <v>47.420000000000016</v>
      </c>
      <c r="V34" s="25">
        <v>200</v>
      </c>
      <c r="W34" s="25">
        <v>200</v>
      </c>
      <c r="X34" s="25">
        <f t="shared" si="7"/>
        <v>0</v>
      </c>
      <c r="Y34" s="60">
        <f t="shared" si="8"/>
        <v>47.420000000000016</v>
      </c>
      <c r="Z34" s="66">
        <v>236.94</v>
      </c>
      <c r="AA34" s="66">
        <v>0</v>
      </c>
      <c r="AB34" s="66">
        <f t="shared" si="9"/>
        <v>236.94</v>
      </c>
      <c r="AC34" s="60">
        <f t="shared" si="12"/>
        <v>284.36</v>
      </c>
      <c r="AD34" s="60"/>
    </row>
    <row r="35" spans="1:30" ht="16.5">
      <c r="A35" s="36">
        <v>29</v>
      </c>
      <c r="B35" s="18" t="s">
        <v>29</v>
      </c>
      <c r="C35" s="26">
        <v>0</v>
      </c>
      <c r="D35" s="19">
        <v>0</v>
      </c>
      <c r="E35" s="20">
        <v>0</v>
      </c>
      <c r="F35" s="21">
        <v>0</v>
      </c>
      <c r="G35" s="54">
        <v>0</v>
      </c>
      <c r="H35" s="21">
        <v>0</v>
      </c>
      <c r="I35" s="23">
        <f t="shared" si="0"/>
        <v>0</v>
      </c>
      <c r="J35" s="21">
        <v>400</v>
      </c>
      <c r="K35" s="21">
        <v>213.988</v>
      </c>
      <c r="L35" s="24">
        <f t="shared" si="1"/>
        <v>186.012</v>
      </c>
      <c r="M35" s="41">
        <f t="shared" si="2"/>
        <v>186.012</v>
      </c>
      <c r="N35" s="21">
        <v>0</v>
      </c>
      <c r="O35" s="21">
        <v>0</v>
      </c>
      <c r="P35" s="24">
        <f t="shared" si="3"/>
        <v>0</v>
      </c>
      <c r="Q35" s="43">
        <f t="shared" si="4"/>
        <v>186.012</v>
      </c>
      <c r="R35" s="17">
        <v>220.9</v>
      </c>
      <c r="S35" s="17">
        <v>220.9</v>
      </c>
      <c r="T35" s="24">
        <f t="shared" si="5"/>
        <v>0</v>
      </c>
      <c r="U35" s="25">
        <f t="shared" si="6"/>
        <v>186.012</v>
      </c>
      <c r="V35" s="25">
        <v>254.91</v>
      </c>
      <c r="W35" s="25"/>
      <c r="X35" s="25">
        <f t="shared" si="7"/>
        <v>254.91</v>
      </c>
      <c r="Y35" s="60">
        <f t="shared" si="8"/>
        <v>440.92200000000003</v>
      </c>
      <c r="Z35" s="66"/>
      <c r="AA35" s="66">
        <v>0</v>
      </c>
      <c r="AB35" s="66">
        <f t="shared" si="9"/>
        <v>0</v>
      </c>
      <c r="AC35" s="60">
        <f t="shared" si="12"/>
        <v>440.92200000000003</v>
      </c>
      <c r="AD35" s="60"/>
    </row>
    <row r="36" spans="1:30" ht="21" customHeight="1">
      <c r="A36" s="33"/>
      <c r="B36" s="51" t="s">
        <v>30</v>
      </c>
      <c r="C36" s="51">
        <f>SUM(C28:C35)</f>
        <v>2.59</v>
      </c>
      <c r="D36" s="51">
        <f t="shared" ref="D36:J36" si="13">SUM(D28:D35)</f>
        <v>51.19</v>
      </c>
      <c r="E36" s="51">
        <f t="shared" si="13"/>
        <v>517.96</v>
      </c>
      <c r="F36" s="51">
        <f t="shared" si="13"/>
        <v>0</v>
      </c>
      <c r="G36" s="55">
        <f t="shared" si="13"/>
        <v>33.51</v>
      </c>
      <c r="H36" s="51">
        <f t="shared" si="13"/>
        <v>257.06</v>
      </c>
      <c r="I36" s="51">
        <f t="shared" si="0"/>
        <v>862.31</v>
      </c>
      <c r="J36" s="51">
        <f t="shared" si="13"/>
        <v>1990</v>
      </c>
      <c r="K36" s="51">
        <f>SUM(K27:K35)</f>
        <v>1721.4290599999999</v>
      </c>
      <c r="L36" s="51">
        <f t="shared" si="1"/>
        <v>268.57094000000006</v>
      </c>
      <c r="M36" s="51">
        <f t="shared" si="2"/>
        <v>1130.88094</v>
      </c>
      <c r="N36" s="51">
        <f>SUM(N27:N35)</f>
        <v>1000.0020000000001</v>
      </c>
      <c r="O36" s="51">
        <f>SUM(O27:O35)</f>
        <v>1000.0020000000001</v>
      </c>
      <c r="P36" s="51">
        <f t="shared" si="3"/>
        <v>0</v>
      </c>
      <c r="Q36" s="51">
        <f t="shared" si="4"/>
        <v>1130.88094</v>
      </c>
      <c r="R36" s="51">
        <f>SUM(R28:R35)</f>
        <v>1800.0003000000002</v>
      </c>
      <c r="S36" s="51">
        <f>SUM(S28:S35)</f>
        <v>1567.8903000000003</v>
      </c>
      <c r="T36" s="51">
        <f>R36-S36</f>
        <v>232.1099999999999</v>
      </c>
      <c r="U36" s="51">
        <f t="shared" si="6"/>
        <v>1362.9909399999999</v>
      </c>
      <c r="V36" s="51">
        <f>SUM(V28:V35)</f>
        <v>2740.9019999999996</v>
      </c>
      <c r="W36" s="51">
        <f>SUM(W28:W35)</f>
        <v>2145.002</v>
      </c>
      <c r="X36" s="31">
        <f t="shared" si="7"/>
        <v>595.89999999999964</v>
      </c>
      <c r="Y36" s="46">
        <f>U36+X36</f>
        <v>1958.8909399999995</v>
      </c>
      <c r="Z36" s="68">
        <f>SUM(Z28:Z35)</f>
        <v>1944.6599999999999</v>
      </c>
      <c r="AA36" s="68">
        <f>SUM(AA27:AA35)</f>
        <v>0</v>
      </c>
      <c r="AB36" s="66">
        <f t="shared" si="9"/>
        <v>1944.6599999999999</v>
      </c>
      <c r="AC36" s="46">
        <f>Y36+Z36</f>
        <v>3903.5509399999992</v>
      </c>
      <c r="AD36" s="46"/>
    </row>
    <row r="37" spans="1:30" ht="16.5">
      <c r="A37" s="133" t="s">
        <v>31</v>
      </c>
      <c r="B37" s="133"/>
      <c r="C37" s="6"/>
      <c r="D37" s="6"/>
      <c r="E37" s="7"/>
      <c r="F37" s="7"/>
      <c r="G37" s="53"/>
      <c r="H37" s="7"/>
      <c r="I37" s="9"/>
      <c r="J37" s="7"/>
      <c r="K37" s="7"/>
      <c r="L37" s="9"/>
      <c r="M37" s="41"/>
      <c r="N37" s="7"/>
      <c r="O37" s="7"/>
      <c r="P37" s="9"/>
      <c r="Q37" s="43"/>
      <c r="R37" s="3"/>
      <c r="S37" s="3"/>
      <c r="T37" s="9"/>
      <c r="U37" s="25"/>
      <c r="V37" s="25"/>
      <c r="W37" s="25"/>
      <c r="X37" s="25"/>
      <c r="Y37" s="60"/>
      <c r="Z37" s="66"/>
      <c r="AA37" s="66"/>
      <c r="AB37" s="66"/>
      <c r="AC37" s="60"/>
      <c r="AD37" s="60"/>
    </row>
    <row r="38" spans="1:30" ht="15" customHeight="1">
      <c r="A38" s="37">
        <v>30</v>
      </c>
      <c r="B38" s="4" t="s">
        <v>32</v>
      </c>
      <c r="C38" s="5">
        <v>0</v>
      </c>
      <c r="D38" s="5">
        <v>0</v>
      </c>
      <c r="E38" s="6">
        <v>0</v>
      </c>
      <c r="F38" s="7">
        <v>0</v>
      </c>
      <c r="G38" s="53">
        <v>0</v>
      </c>
      <c r="H38" s="7">
        <v>0</v>
      </c>
      <c r="I38" s="8">
        <f t="shared" si="0"/>
        <v>0</v>
      </c>
      <c r="J38" s="7">
        <v>0</v>
      </c>
      <c r="K38" s="7">
        <v>0</v>
      </c>
      <c r="L38" s="9">
        <f t="shared" si="1"/>
        <v>0</v>
      </c>
      <c r="M38" s="41">
        <f t="shared" si="2"/>
        <v>0</v>
      </c>
      <c r="N38" s="7">
        <v>0</v>
      </c>
      <c r="O38" s="7">
        <v>0</v>
      </c>
      <c r="P38" s="9">
        <f t="shared" si="3"/>
        <v>0</v>
      </c>
      <c r="Q38" s="43">
        <f t="shared" si="4"/>
        <v>0</v>
      </c>
      <c r="R38" s="3">
        <v>4.3</v>
      </c>
      <c r="S38" s="3">
        <v>4.3</v>
      </c>
      <c r="T38" s="9">
        <f t="shared" si="5"/>
        <v>0</v>
      </c>
      <c r="U38" s="25">
        <f t="shared" si="6"/>
        <v>0</v>
      </c>
      <c r="V38" s="25">
        <v>14.15</v>
      </c>
      <c r="W38" s="62">
        <v>14.15</v>
      </c>
      <c r="X38" s="25">
        <f t="shared" si="7"/>
        <v>0</v>
      </c>
      <c r="Y38" s="60">
        <f t="shared" si="8"/>
        <v>0</v>
      </c>
      <c r="Z38" s="66"/>
      <c r="AA38" s="66">
        <v>0</v>
      </c>
      <c r="AB38" s="66">
        <f t="shared" si="9"/>
        <v>0</v>
      </c>
      <c r="AC38" s="60">
        <f t="shared" ref="AC38:AC47" si="14">Y38+AB38</f>
        <v>0</v>
      </c>
      <c r="AD38" s="60"/>
    </row>
    <row r="39" spans="1:30" ht="18" customHeight="1">
      <c r="A39" s="38">
        <v>31</v>
      </c>
      <c r="B39" s="4" t="s">
        <v>33</v>
      </c>
      <c r="C39" s="5">
        <v>0</v>
      </c>
      <c r="D39" s="5">
        <v>0</v>
      </c>
      <c r="E39" s="6">
        <v>0</v>
      </c>
      <c r="F39" s="7">
        <v>0</v>
      </c>
      <c r="G39" s="53">
        <v>0</v>
      </c>
      <c r="H39" s="7">
        <v>0</v>
      </c>
      <c r="I39" s="8">
        <f t="shared" si="0"/>
        <v>0</v>
      </c>
      <c r="J39" s="7">
        <v>0</v>
      </c>
      <c r="K39" s="7">
        <v>0</v>
      </c>
      <c r="L39" s="9">
        <f t="shared" si="1"/>
        <v>0</v>
      </c>
      <c r="M39" s="41">
        <f t="shared" si="2"/>
        <v>0</v>
      </c>
      <c r="N39" s="7">
        <v>0</v>
      </c>
      <c r="O39" s="7">
        <v>0</v>
      </c>
      <c r="P39" s="9">
        <f t="shared" si="3"/>
        <v>0</v>
      </c>
      <c r="Q39" s="43">
        <f t="shared" si="4"/>
        <v>0</v>
      </c>
      <c r="R39" s="3"/>
      <c r="S39" s="3"/>
      <c r="T39" s="9">
        <f t="shared" si="5"/>
        <v>0</v>
      </c>
      <c r="U39" s="25">
        <f t="shared" si="6"/>
        <v>0</v>
      </c>
      <c r="V39" s="25">
        <v>10</v>
      </c>
      <c r="W39" s="25">
        <v>10</v>
      </c>
      <c r="X39" s="25">
        <f t="shared" si="7"/>
        <v>0</v>
      </c>
      <c r="Y39" s="60">
        <f t="shared" si="8"/>
        <v>0</v>
      </c>
      <c r="Z39" s="66"/>
      <c r="AA39" s="66">
        <v>0</v>
      </c>
      <c r="AB39" s="66">
        <f t="shared" si="9"/>
        <v>0</v>
      </c>
      <c r="AC39" s="60">
        <f t="shared" si="14"/>
        <v>0</v>
      </c>
      <c r="AD39" s="60"/>
    </row>
    <row r="40" spans="1:30" ht="32.25" customHeight="1">
      <c r="A40" s="37">
        <v>32</v>
      </c>
      <c r="B40" s="4" t="s">
        <v>51</v>
      </c>
      <c r="C40" s="5">
        <v>0</v>
      </c>
      <c r="D40" s="5">
        <v>0</v>
      </c>
      <c r="E40" s="6">
        <v>0</v>
      </c>
      <c r="F40" s="7">
        <v>0</v>
      </c>
      <c r="G40" s="53">
        <v>0</v>
      </c>
      <c r="H40" s="7">
        <v>0</v>
      </c>
      <c r="I40" s="8">
        <f t="shared" si="0"/>
        <v>0</v>
      </c>
      <c r="J40" s="7">
        <v>0</v>
      </c>
      <c r="K40" s="7">
        <v>0</v>
      </c>
      <c r="L40" s="9">
        <f t="shared" si="1"/>
        <v>0</v>
      </c>
      <c r="M40" s="41">
        <f t="shared" si="2"/>
        <v>0</v>
      </c>
      <c r="N40" s="7">
        <v>0</v>
      </c>
      <c r="O40" s="7">
        <v>0</v>
      </c>
      <c r="P40" s="9">
        <f t="shared" si="3"/>
        <v>0</v>
      </c>
      <c r="Q40" s="43">
        <f t="shared" si="4"/>
        <v>0</v>
      </c>
      <c r="R40" s="3"/>
      <c r="S40" s="3"/>
      <c r="T40" s="9">
        <f t="shared" si="5"/>
        <v>0</v>
      </c>
      <c r="U40" s="25">
        <f t="shared" si="6"/>
        <v>0</v>
      </c>
      <c r="V40" s="25"/>
      <c r="W40" s="25"/>
      <c r="X40" s="25">
        <f t="shared" si="7"/>
        <v>0</v>
      </c>
      <c r="Y40" s="60">
        <f t="shared" si="8"/>
        <v>0</v>
      </c>
      <c r="Z40" s="66"/>
      <c r="AA40" s="66">
        <v>0</v>
      </c>
      <c r="AB40" s="66">
        <f t="shared" si="9"/>
        <v>0</v>
      </c>
      <c r="AC40" s="60">
        <f t="shared" si="14"/>
        <v>0</v>
      </c>
      <c r="AD40" s="60"/>
    </row>
    <row r="41" spans="1:30" ht="18.75" customHeight="1">
      <c r="A41" s="38">
        <v>33</v>
      </c>
      <c r="B41" s="4" t="s">
        <v>34</v>
      </c>
      <c r="C41" s="5">
        <v>0</v>
      </c>
      <c r="D41" s="5">
        <v>0</v>
      </c>
      <c r="E41" s="6">
        <v>0</v>
      </c>
      <c r="F41" s="7">
        <v>0</v>
      </c>
      <c r="G41" s="53">
        <v>0</v>
      </c>
      <c r="H41" s="7">
        <v>0</v>
      </c>
      <c r="I41" s="8">
        <f t="shared" si="0"/>
        <v>0</v>
      </c>
      <c r="J41" s="7">
        <v>0</v>
      </c>
      <c r="K41" s="7">
        <v>0</v>
      </c>
      <c r="L41" s="9">
        <f t="shared" si="1"/>
        <v>0</v>
      </c>
      <c r="M41" s="41">
        <f t="shared" si="2"/>
        <v>0</v>
      </c>
      <c r="N41" s="7">
        <v>0</v>
      </c>
      <c r="O41" s="7">
        <v>0</v>
      </c>
      <c r="P41" s="9">
        <f t="shared" si="3"/>
        <v>0</v>
      </c>
      <c r="Q41" s="43">
        <f t="shared" si="4"/>
        <v>0</v>
      </c>
      <c r="R41" s="3"/>
      <c r="S41" s="3"/>
      <c r="T41" s="9">
        <f t="shared" si="5"/>
        <v>0</v>
      </c>
      <c r="U41" s="25">
        <f t="shared" si="6"/>
        <v>0</v>
      </c>
      <c r="V41" s="25"/>
      <c r="W41" s="25"/>
      <c r="X41" s="25">
        <f t="shared" si="7"/>
        <v>0</v>
      </c>
      <c r="Y41" s="60">
        <f>U41+X41</f>
        <v>0</v>
      </c>
      <c r="Z41" s="66"/>
      <c r="AA41" s="66">
        <v>0</v>
      </c>
      <c r="AB41" s="66">
        <f t="shared" si="9"/>
        <v>0</v>
      </c>
      <c r="AC41" s="60">
        <f t="shared" si="14"/>
        <v>0</v>
      </c>
      <c r="AD41" s="60"/>
    </row>
    <row r="42" spans="1:30" ht="16.5">
      <c r="A42" s="37">
        <v>34</v>
      </c>
      <c r="B42" s="4" t="s">
        <v>35</v>
      </c>
      <c r="C42" s="5">
        <v>0</v>
      </c>
      <c r="D42" s="5">
        <v>0</v>
      </c>
      <c r="E42" s="6">
        <v>0</v>
      </c>
      <c r="F42" s="7">
        <v>0</v>
      </c>
      <c r="G42" s="53">
        <v>0</v>
      </c>
      <c r="H42" s="7">
        <v>0</v>
      </c>
      <c r="I42" s="8">
        <f t="shared" si="0"/>
        <v>0</v>
      </c>
      <c r="J42" s="7">
        <v>0</v>
      </c>
      <c r="K42" s="7">
        <v>0</v>
      </c>
      <c r="L42" s="9">
        <f t="shared" si="1"/>
        <v>0</v>
      </c>
      <c r="M42" s="41">
        <f t="shared" si="2"/>
        <v>0</v>
      </c>
      <c r="N42" s="7">
        <v>0</v>
      </c>
      <c r="O42" s="7">
        <v>0</v>
      </c>
      <c r="P42" s="9">
        <f t="shared" si="3"/>
        <v>0</v>
      </c>
      <c r="Q42" s="43">
        <f t="shared" si="4"/>
        <v>0</v>
      </c>
      <c r="R42" s="3"/>
      <c r="S42" s="3"/>
      <c r="T42" s="9">
        <f t="shared" si="5"/>
        <v>0</v>
      </c>
      <c r="U42" s="25">
        <f t="shared" si="6"/>
        <v>0</v>
      </c>
      <c r="V42" s="25"/>
      <c r="W42" s="25"/>
      <c r="X42" s="25">
        <f t="shared" si="7"/>
        <v>0</v>
      </c>
      <c r="Y42" s="60">
        <f t="shared" si="8"/>
        <v>0</v>
      </c>
      <c r="Z42" s="66"/>
      <c r="AA42" s="66">
        <v>0</v>
      </c>
      <c r="AB42" s="66">
        <f t="shared" si="9"/>
        <v>0</v>
      </c>
      <c r="AC42" s="60">
        <f t="shared" si="14"/>
        <v>0</v>
      </c>
      <c r="AD42" s="60"/>
    </row>
    <row r="43" spans="1:30" ht="24" customHeight="1">
      <c r="A43" s="38">
        <v>35</v>
      </c>
      <c r="B43" s="4" t="s">
        <v>36</v>
      </c>
      <c r="C43" s="5">
        <v>0</v>
      </c>
      <c r="D43" s="5">
        <v>0</v>
      </c>
      <c r="E43" s="6">
        <v>0</v>
      </c>
      <c r="F43" s="7">
        <v>0</v>
      </c>
      <c r="G43" s="53">
        <v>0</v>
      </c>
      <c r="H43" s="7">
        <v>0</v>
      </c>
      <c r="I43" s="8">
        <f t="shared" si="0"/>
        <v>0</v>
      </c>
      <c r="J43" s="7">
        <v>0</v>
      </c>
      <c r="K43" s="7">
        <v>0</v>
      </c>
      <c r="L43" s="9">
        <f t="shared" si="1"/>
        <v>0</v>
      </c>
      <c r="M43" s="41">
        <f t="shared" si="2"/>
        <v>0</v>
      </c>
      <c r="N43" s="7">
        <v>0</v>
      </c>
      <c r="O43" s="7">
        <v>0</v>
      </c>
      <c r="P43" s="9">
        <f t="shared" si="3"/>
        <v>0</v>
      </c>
      <c r="Q43" s="43">
        <f t="shared" si="4"/>
        <v>0</v>
      </c>
      <c r="R43" s="3"/>
      <c r="S43" s="3"/>
      <c r="T43" s="9">
        <f t="shared" si="5"/>
        <v>0</v>
      </c>
      <c r="U43" s="25">
        <f t="shared" si="6"/>
        <v>0</v>
      </c>
      <c r="V43" s="25"/>
      <c r="W43" s="25"/>
      <c r="X43" s="25">
        <f t="shared" si="7"/>
        <v>0</v>
      </c>
      <c r="Y43" s="60">
        <f t="shared" si="8"/>
        <v>0</v>
      </c>
      <c r="Z43" s="78">
        <v>76.706000000000003</v>
      </c>
      <c r="AA43" s="66">
        <v>0</v>
      </c>
      <c r="AB43" s="66">
        <f t="shared" si="9"/>
        <v>76.706000000000003</v>
      </c>
      <c r="AC43" s="60">
        <f t="shared" si="14"/>
        <v>76.706000000000003</v>
      </c>
      <c r="AD43" s="60"/>
    </row>
    <row r="44" spans="1:30" ht="16.5" customHeight="1">
      <c r="A44" s="37">
        <v>36</v>
      </c>
      <c r="B44" s="48" t="s">
        <v>37</v>
      </c>
      <c r="C44" s="5">
        <v>0</v>
      </c>
      <c r="D44" s="5">
        <v>0</v>
      </c>
      <c r="E44" s="6">
        <v>0</v>
      </c>
      <c r="F44" s="7">
        <v>0</v>
      </c>
      <c r="G44" s="53">
        <v>0</v>
      </c>
      <c r="H44" s="7">
        <v>0</v>
      </c>
      <c r="I44" s="8">
        <f t="shared" si="0"/>
        <v>0</v>
      </c>
      <c r="J44" s="7">
        <v>50</v>
      </c>
      <c r="K44" s="50">
        <v>50</v>
      </c>
      <c r="L44" s="9">
        <f t="shared" si="1"/>
        <v>0</v>
      </c>
      <c r="M44" s="41">
        <f t="shared" si="2"/>
        <v>0</v>
      </c>
      <c r="N44" s="7">
        <v>0</v>
      </c>
      <c r="O44" s="7">
        <v>0</v>
      </c>
      <c r="P44" s="9">
        <f t="shared" si="3"/>
        <v>0</v>
      </c>
      <c r="Q44" s="43">
        <f t="shared" si="4"/>
        <v>0</v>
      </c>
      <c r="R44" s="3">
        <v>24.55</v>
      </c>
      <c r="S44" s="49">
        <v>20.013999999999999</v>
      </c>
      <c r="T44" s="9">
        <f t="shared" si="5"/>
        <v>4.5360000000000014</v>
      </c>
      <c r="U44" s="25">
        <f t="shared" si="6"/>
        <v>4.5360000000000014</v>
      </c>
      <c r="V44" s="25"/>
      <c r="W44" s="25"/>
      <c r="X44" s="25">
        <f t="shared" si="7"/>
        <v>0</v>
      </c>
      <c r="Y44" s="60">
        <f t="shared" si="8"/>
        <v>4.5360000000000014</v>
      </c>
      <c r="Z44" s="66"/>
      <c r="AA44" s="66">
        <v>0</v>
      </c>
      <c r="AB44" s="66">
        <f t="shared" si="9"/>
        <v>0</v>
      </c>
      <c r="AC44" s="60">
        <f t="shared" si="14"/>
        <v>4.5360000000000014</v>
      </c>
      <c r="AD44" s="60"/>
    </row>
    <row r="45" spans="1:30" ht="16.5" customHeight="1">
      <c r="A45" s="39"/>
      <c r="B45" s="10" t="s">
        <v>38</v>
      </c>
      <c r="C45" s="10">
        <f>SUM(C38:C44)</f>
        <v>0</v>
      </c>
      <c r="D45" s="10">
        <f t="shared" ref="D45:J45" si="15">SUM(D38:D44)</f>
        <v>0</v>
      </c>
      <c r="E45" s="10">
        <f t="shared" si="15"/>
        <v>0</v>
      </c>
      <c r="F45" s="10">
        <f t="shared" si="15"/>
        <v>0</v>
      </c>
      <c r="G45" s="52">
        <f t="shared" si="15"/>
        <v>0</v>
      </c>
      <c r="H45" s="10">
        <f t="shared" si="15"/>
        <v>0</v>
      </c>
      <c r="I45" s="10">
        <f>SUM(C45:H45)</f>
        <v>0</v>
      </c>
      <c r="J45" s="10">
        <f t="shared" si="15"/>
        <v>50</v>
      </c>
      <c r="K45" s="10">
        <f>SUM(K37:K44)</f>
        <v>50</v>
      </c>
      <c r="L45" s="10">
        <f t="shared" si="1"/>
        <v>0</v>
      </c>
      <c r="M45" s="46">
        <f>(I45+L45)</f>
        <v>0</v>
      </c>
      <c r="N45" s="10">
        <f>SUM(N37:N44)</f>
        <v>0</v>
      </c>
      <c r="O45" s="10">
        <f>SUM(O37:O44)</f>
        <v>0</v>
      </c>
      <c r="P45" s="10">
        <f t="shared" si="3"/>
        <v>0</v>
      </c>
      <c r="Q45" s="31">
        <f t="shared" si="4"/>
        <v>0</v>
      </c>
      <c r="R45" s="10">
        <f>SUM(R38:R44)</f>
        <v>28.85</v>
      </c>
      <c r="S45" s="10">
        <f>SUM(S38:S44)</f>
        <v>24.314</v>
      </c>
      <c r="T45" s="10">
        <f t="shared" si="5"/>
        <v>4.5360000000000014</v>
      </c>
      <c r="U45" s="10">
        <f t="shared" si="6"/>
        <v>4.5360000000000014</v>
      </c>
      <c r="V45" s="31">
        <f>SUM(V38:V44)</f>
        <v>24.15</v>
      </c>
      <c r="W45" s="31">
        <f>SUM(W38:W44)</f>
        <v>24.15</v>
      </c>
      <c r="X45" s="31">
        <f t="shared" si="7"/>
        <v>0</v>
      </c>
      <c r="Y45" s="46">
        <f t="shared" si="8"/>
        <v>4.5360000000000014</v>
      </c>
      <c r="Z45" s="68">
        <f>SUM(Z38:Z44)</f>
        <v>76.706000000000003</v>
      </c>
      <c r="AA45" s="68">
        <f>SUM(AA37:AA44)</f>
        <v>0</v>
      </c>
      <c r="AB45" s="66">
        <f t="shared" si="9"/>
        <v>76.706000000000003</v>
      </c>
      <c r="AC45" s="71">
        <f t="shared" si="14"/>
        <v>81.242000000000004</v>
      </c>
      <c r="AD45" s="71"/>
    </row>
    <row r="46" spans="1:30" ht="14.25" customHeight="1">
      <c r="A46" s="39"/>
      <c r="B46" s="10" t="s">
        <v>46</v>
      </c>
      <c r="C46" s="10">
        <v>0</v>
      </c>
      <c r="D46" s="10">
        <v>0</v>
      </c>
      <c r="E46" s="10">
        <v>203.27</v>
      </c>
      <c r="F46" s="10">
        <v>48.18</v>
      </c>
      <c r="G46" s="52">
        <v>0</v>
      </c>
      <c r="H46" s="10">
        <v>0</v>
      </c>
      <c r="I46" s="10">
        <f t="shared" si="0"/>
        <v>251.45000000000002</v>
      </c>
      <c r="J46" s="10">
        <v>13949.1466</v>
      </c>
      <c r="K46" s="10">
        <v>13949.1466</v>
      </c>
      <c r="L46" s="10">
        <f t="shared" si="1"/>
        <v>0</v>
      </c>
      <c r="M46" s="46">
        <f t="shared" si="2"/>
        <v>251.45000000000002</v>
      </c>
      <c r="N46" s="10">
        <v>4820</v>
      </c>
      <c r="O46" s="10">
        <v>4820</v>
      </c>
      <c r="P46" s="10">
        <f t="shared" si="3"/>
        <v>0</v>
      </c>
      <c r="Q46" s="31">
        <f t="shared" si="4"/>
        <v>251.45000000000002</v>
      </c>
      <c r="R46" s="10">
        <v>8495.7000000000007</v>
      </c>
      <c r="S46" s="10">
        <v>8495.7000000000007</v>
      </c>
      <c r="T46" s="10">
        <f t="shared" si="5"/>
        <v>0</v>
      </c>
      <c r="U46" s="10">
        <f t="shared" si="6"/>
        <v>251.45000000000002</v>
      </c>
      <c r="V46" s="31">
        <v>12550</v>
      </c>
      <c r="W46" s="31">
        <v>12550</v>
      </c>
      <c r="X46" s="31">
        <f t="shared" si="7"/>
        <v>0</v>
      </c>
      <c r="Y46" s="46">
        <f t="shared" si="8"/>
        <v>251.45000000000002</v>
      </c>
      <c r="Z46" s="68">
        <v>17500</v>
      </c>
      <c r="AA46" s="68">
        <v>3174.9340000000002</v>
      </c>
      <c r="AB46" s="66">
        <f t="shared" si="9"/>
        <v>14325.065999999999</v>
      </c>
      <c r="AC46" s="71">
        <f t="shared" si="14"/>
        <v>14576.516</v>
      </c>
      <c r="AD46" s="71"/>
    </row>
    <row r="47" spans="1:30" s="2" customFormat="1" ht="17.25" customHeight="1">
      <c r="A47" s="87"/>
      <c r="B47" s="88" t="s">
        <v>39</v>
      </c>
      <c r="C47" s="89">
        <f t="shared" ref="C47:H47" si="16">C26+C36+C45+C46</f>
        <v>2.59</v>
      </c>
      <c r="D47" s="89">
        <f t="shared" si="16"/>
        <v>59.19</v>
      </c>
      <c r="E47" s="89">
        <f t="shared" si="16"/>
        <v>746.14200000000005</v>
      </c>
      <c r="F47" s="89">
        <f t="shared" si="16"/>
        <v>48.18</v>
      </c>
      <c r="G47" s="90">
        <f t="shared" si="16"/>
        <v>33.51</v>
      </c>
      <c r="H47" s="89">
        <f t="shared" si="16"/>
        <v>282.17500000000001</v>
      </c>
      <c r="I47" s="89">
        <f>SUM(C47:H47)</f>
        <v>1171.787</v>
      </c>
      <c r="J47" s="89">
        <f>J26+J36+J45+J46</f>
        <v>28122.143550000001</v>
      </c>
      <c r="K47" s="89">
        <f>SUM(K26+K36+K45+K46)</f>
        <v>27507.491610000001</v>
      </c>
      <c r="L47" s="102">
        <f>SUM(J47-K47)</f>
        <v>614.65193999999974</v>
      </c>
      <c r="M47" s="103">
        <f t="shared" si="2"/>
        <v>1786.4389399999998</v>
      </c>
      <c r="N47" s="89">
        <f>N26+N36+N45+N46</f>
        <v>9982.0020000000004</v>
      </c>
      <c r="O47" s="89">
        <f>O26+O36+O45+O46</f>
        <v>9971.8664100000005</v>
      </c>
      <c r="P47" s="102">
        <f>N47-O47</f>
        <v>10.135589999999866</v>
      </c>
      <c r="Q47" s="104">
        <f t="shared" si="4"/>
        <v>1796.5745299999996</v>
      </c>
      <c r="R47" s="102">
        <f>R26+R36+R45+R46</f>
        <v>24874.5193</v>
      </c>
      <c r="S47" s="102">
        <f>S26+S36+S45+S46</f>
        <v>22007.375850000004</v>
      </c>
      <c r="T47" s="102">
        <f>R47-S47</f>
        <v>2867.1434499999959</v>
      </c>
      <c r="U47" s="102">
        <f t="shared" si="6"/>
        <v>4663.7179799999958</v>
      </c>
      <c r="V47" s="102">
        <f>(V26+V36+V45+V46)</f>
        <v>30441.398440000001</v>
      </c>
      <c r="W47" s="89">
        <f>W26+W36+W45+W46</f>
        <v>19755.024880999998</v>
      </c>
      <c r="X47" s="104">
        <f t="shared" si="7"/>
        <v>10686.373559000003</v>
      </c>
      <c r="Y47" s="103">
        <f t="shared" si="8"/>
        <v>15350.091538999999</v>
      </c>
      <c r="Z47" s="105">
        <f>Z26+Z36+Z45+Z46</f>
        <v>29740.138999999999</v>
      </c>
      <c r="AA47" s="105">
        <f>AA26+AA36+AA45+AA46</f>
        <v>4621.1940000000004</v>
      </c>
      <c r="AB47" s="106">
        <f t="shared" si="9"/>
        <v>25118.945</v>
      </c>
      <c r="AC47" s="107">
        <f t="shared" si="14"/>
        <v>40469.036539000001</v>
      </c>
      <c r="AD47" s="73"/>
    </row>
    <row r="48" spans="1:30" ht="17.25">
      <c r="A48" s="92"/>
      <c r="B48" s="93"/>
      <c r="C48" s="93"/>
      <c r="D48" s="93"/>
      <c r="E48" s="93"/>
      <c r="F48" s="93"/>
      <c r="G48" s="93"/>
      <c r="H48" s="93"/>
      <c r="I48" s="92"/>
      <c r="J48" s="92"/>
      <c r="K48" s="92"/>
      <c r="L48" s="92"/>
      <c r="M48" s="92"/>
      <c r="N48" s="92"/>
      <c r="O48" s="92"/>
      <c r="P48" s="92"/>
      <c r="Q48" s="92"/>
      <c r="R48" s="94"/>
      <c r="S48" s="94"/>
      <c r="T48" s="92"/>
      <c r="U48" s="92"/>
      <c r="V48" s="92"/>
      <c r="W48" s="92"/>
      <c r="X48" s="92"/>
      <c r="Y48" s="94"/>
      <c r="Z48" s="94"/>
      <c r="AA48" s="94"/>
      <c r="AB48" s="108"/>
      <c r="AC48" s="94"/>
    </row>
    <row r="49" spans="1:29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</row>
    <row r="50" spans="1:29" ht="18.75">
      <c r="A50" s="95"/>
      <c r="B50" s="96"/>
      <c r="C50" s="97"/>
      <c r="D50" s="97"/>
      <c r="E50" s="97"/>
      <c r="F50" s="94"/>
      <c r="G50" s="94"/>
      <c r="H50" s="94"/>
      <c r="I50" s="97"/>
      <c r="J50" s="94"/>
      <c r="K50" s="98"/>
      <c r="L50" s="83"/>
      <c r="M50" s="82"/>
      <c r="N50" s="82"/>
      <c r="O50" s="82"/>
      <c r="P50" s="82"/>
      <c r="Q50" s="82"/>
      <c r="R50" s="82"/>
      <c r="S50" s="82"/>
      <c r="T50" s="83"/>
      <c r="U50" s="82"/>
      <c r="V50" s="82"/>
      <c r="W50" s="82"/>
      <c r="X50" s="82"/>
      <c r="Y50" s="82"/>
      <c r="Z50" s="114" t="s">
        <v>75</v>
      </c>
      <c r="AA50" s="115"/>
      <c r="AB50" s="115"/>
      <c r="AC50" s="115"/>
    </row>
    <row r="51" spans="1:29" ht="18.75">
      <c r="A51" s="94"/>
      <c r="B51" s="94"/>
      <c r="C51" s="97"/>
      <c r="D51" s="97"/>
      <c r="E51" s="97"/>
      <c r="F51" s="94"/>
      <c r="G51" s="94"/>
      <c r="H51" s="94"/>
      <c r="I51" s="97"/>
      <c r="J51" s="94"/>
      <c r="K51" s="94"/>
      <c r="L51" s="82"/>
      <c r="M51" s="82"/>
      <c r="N51" s="82"/>
      <c r="O51" s="82"/>
      <c r="P51" s="82"/>
      <c r="Q51" s="82"/>
      <c r="R51" s="82"/>
      <c r="S51" s="82"/>
      <c r="T51" s="82"/>
      <c r="U51" s="83"/>
      <c r="V51" s="82"/>
      <c r="W51" s="82"/>
      <c r="X51" s="82"/>
      <c r="Y51" s="82"/>
      <c r="Z51" s="115"/>
      <c r="AA51" s="115"/>
      <c r="AB51" s="115"/>
      <c r="AC51" s="115"/>
    </row>
    <row r="52" spans="1:29" ht="23.25">
      <c r="A52" s="94"/>
      <c r="B52" s="109" t="s">
        <v>76</v>
      </c>
      <c r="C52" s="97"/>
      <c r="D52" s="97"/>
      <c r="E52" s="97"/>
      <c r="F52" s="94"/>
      <c r="G52" s="94"/>
      <c r="H52" s="94"/>
      <c r="I52" s="97"/>
      <c r="J52" s="94"/>
      <c r="K52" s="94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115"/>
      <c r="AA52" s="115"/>
      <c r="AB52" s="115"/>
      <c r="AC52" s="115"/>
    </row>
    <row r="53" spans="1:29" ht="18.75">
      <c r="A53" s="94"/>
      <c r="B53" s="94"/>
      <c r="C53" s="97"/>
      <c r="D53" s="97"/>
      <c r="E53" s="97"/>
      <c r="F53" s="94"/>
      <c r="G53" s="94"/>
      <c r="H53" s="94"/>
      <c r="I53" s="97"/>
      <c r="J53" s="94"/>
      <c r="K53" s="94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4"/>
      <c r="Y53" s="82"/>
      <c r="Z53" s="115"/>
      <c r="AA53" s="115"/>
      <c r="AB53" s="115"/>
      <c r="AC53" s="115"/>
    </row>
    <row r="54" spans="1:29" ht="18.75">
      <c r="A54" s="99"/>
      <c r="B54" s="80"/>
      <c r="C54" s="100"/>
      <c r="D54" s="80"/>
      <c r="E54" s="81"/>
      <c r="F54" s="79"/>
      <c r="G54" s="79"/>
      <c r="H54" s="79"/>
      <c r="I54" s="101"/>
      <c r="J54" s="80"/>
      <c r="K54" s="99"/>
      <c r="L54" s="85"/>
      <c r="M54" s="85"/>
      <c r="N54" s="85"/>
      <c r="O54" s="85"/>
      <c r="P54" s="85"/>
      <c r="Q54" s="85"/>
      <c r="R54" s="86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</row>
    <row r="55" spans="1:29">
      <c r="A55" s="99"/>
      <c r="B55" s="80"/>
      <c r="C55" s="80"/>
      <c r="D55" s="80"/>
      <c r="E55" s="79"/>
      <c r="F55" s="80"/>
      <c r="G55" s="80"/>
      <c r="H55" s="80"/>
      <c r="I55" s="80"/>
      <c r="J55" s="80"/>
      <c r="K55" s="99"/>
    </row>
    <row r="56" spans="1:29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72"/>
    </row>
    <row r="58" spans="1:29">
      <c r="X58" s="135"/>
    </row>
  </sheetData>
  <mergeCells count="18">
    <mergeCell ref="R2:T2"/>
    <mergeCell ref="U2:U3"/>
    <mergeCell ref="V2:X2"/>
    <mergeCell ref="Z2:AB2"/>
    <mergeCell ref="Z50:AC53"/>
    <mergeCell ref="A1:L1"/>
    <mergeCell ref="M1:N1"/>
    <mergeCell ref="A2:A3"/>
    <mergeCell ref="B2:B3"/>
    <mergeCell ref="C2:I2"/>
    <mergeCell ref="J2:L2"/>
    <mergeCell ref="M2:M3"/>
    <mergeCell ref="N2:P2"/>
    <mergeCell ref="AC2:AC3"/>
    <mergeCell ref="Y2:Y3"/>
    <mergeCell ref="A27:B27"/>
    <mergeCell ref="A37:B37"/>
    <mergeCell ref="Q2:Q3"/>
  </mergeCells>
  <pageMargins left="0.23622047244094499" right="0.23622047244094499" top="0.23622047244094499" bottom="0.23622047244094499" header="0" footer="0"/>
  <pageSetup paperSize="9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2019-04-08T13:01:44Z</cp:lastPrinted>
  <dcterms:created xsi:type="dcterms:W3CDTF">2015-01-13T06:30:11Z</dcterms:created>
  <dcterms:modified xsi:type="dcterms:W3CDTF">2019-04-09T12:16:47Z</dcterms:modified>
</cp:coreProperties>
</file>